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Т-гор.вода'!$59:$60</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Т-гор.вода'!$61:$62</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Т-гор.вода'!$T$58</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Т-гор.вода'!$BC$37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Т-гор.вода'!$44:$55</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Т-гор.вода'!$42:$57</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Т-гор.вода'!$43:$56</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Т-гор.вода'!$BC$59</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<sst xmlns="http://schemas.openxmlformats.org/spreadsheetml/2006/main" count="14166" uniqueCount="3571">
  <si>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</si>
  <si>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</si>
  <si>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</si>
  <si>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</si>
  <si>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</si>
  <si>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</si>
  <si>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</si>
  <si>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</si>
  <si>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</si>
  <si>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</si>
  <si>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</si>
  <si>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</si>
  <si>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</si>
  <si>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26360469</t>
  </si>
  <si>
    <t>Flag_Row_Size</t>
  </si>
  <si>
    <t>Субъект РФ</t>
  </si>
  <si>
    <t>Ульяновская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</si>
  <si>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</si>
  <si>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</si>
  <si>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</si>
  <si>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</si>
  <si>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</si>
  <si>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</si>
  <si>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</si>
  <si>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</si>
  <si>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</si>
  <si>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</si>
  <si>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</si>
  <si>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</si>
  <si>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</si>
  <si>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</si>
  <si>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</si>
  <si>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</si>
  <si>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</si>
  <si>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</si>
  <si>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</si>
  <si>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</si>
  <si>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</si>
  <si>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</si>
  <si>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</si>
  <si>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</si>
  <si>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исх.406, вх.№ 73-ИОГВ-17/834вх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</si>
  <si>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</si>
  <si>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</si>
  <si>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</si>
  <si>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</si>
  <si>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"Ресурс"</t>
  </si>
  <si>
    <t>Наименование (описание) обособленного подразделения</t>
  </si>
  <si>
    <t>ИНН</t>
  </si>
  <si>
    <t>7302027033</t>
  </si>
  <si>
    <t>КПП</t>
  </si>
  <si>
    <t>730201001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</si>
  <si>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</si>
  <si>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</si>
  <si>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</si>
  <si>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</si>
  <si>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</si>
  <si>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</si>
  <si>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</si>
  <si>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</si>
  <si>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</si>
  <si>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</si>
  <si>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</si>
  <si>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</si>
  <si>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</si>
  <si>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</si>
  <si>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</si>
  <si>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</si>
  <si>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</si>
  <si>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433513,РФ,Ульяновская область, г.Димитровград, пр.Автостроителей,78</t>
  </si>
  <si>
    <t>Фамилия, имя, отчество руководителя</t>
  </si>
  <si>
    <t>Байгуллов Рафаэль Николаевич</t>
  </si>
  <si>
    <t>Ответственный за заполнение формы</t>
  </si>
  <si>
    <t>Фамилия, имя, отчество</t>
  </si>
  <si>
    <t>Маркелова Елена Александровна</t>
  </si>
  <si>
    <t>Должность</t>
  </si>
  <si>
    <t>Начальник отдела экономики</t>
  </si>
  <si>
    <t>Контактный телефон</t>
  </si>
  <si>
    <t>8(84235)45652</t>
  </si>
  <si>
    <t>E-mail</t>
  </si>
  <si>
    <t>resurs06@rambler.ru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</si>
  <si>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</si>
  <si>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</si>
  <si>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</si>
  <si>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</si>
  <si>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</si>
  <si>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</si>
  <si>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</si>
  <si>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</si>
  <si>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</si>
  <si>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</si>
  <si>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</si>
  <si>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</si>
  <si>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</si>
  <si>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</si>
  <si>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</si>
  <si>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</si>
  <si>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</si>
  <si>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165</t>
  </si>
  <si>
    <t>город Димитровград</t>
  </si>
  <si>
    <t>73705000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</si>
  <si>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</si>
  <si>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</si>
  <si>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</si>
  <si>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</si>
  <si>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</si>
  <si>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</si>
  <si>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</si>
  <si>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</si>
  <si>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</si>
  <si>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</si>
  <si>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</si>
  <si>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</si>
  <si>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</si>
  <si>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</si>
  <si>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</si>
  <si>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</si>
  <si>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</si>
  <si>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</si>
  <si>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</si>
  <si>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</si>
  <si>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</si>
  <si>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</si>
  <si>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</si>
  <si>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</si>
  <si>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</si>
  <si>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</si>
  <si>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</si>
  <si>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</si>
  <si>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</si>
  <si>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</si>
  <si>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</si>
  <si>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</si>
  <si>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</si>
  <si>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</si>
  <si>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</si>
  <si>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</si>
  <si>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</si>
  <si>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</si>
  <si>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</si>
  <si>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</si>
  <si>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</si>
  <si>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</si>
  <si>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</si>
  <si>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</si>
  <si>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</si>
  <si>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</si>
  <si>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</si>
  <si>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</si>
  <si>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</si>
  <si>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</si>
  <si>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</si>
  <si>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</si>
  <si>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</si>
  <si>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</si>
  <si>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</si>
  <si>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</si>
  <si>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</si>
  <si>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</si>
  <si>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</si>
  <si>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</si>
  <si>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</si>
  <si>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</si>
  <si>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</si>
  <si>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</si>
  <si>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</si>
  <si>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</si>
  <si>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</si>
  <si>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</si>
  <si>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</si>
  <si>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</si>
  <si>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</si>
  <si>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</si>
  <si>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</si>
  <si>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</si>
  <si>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</si>
  <si>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</si>
  <si>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</si>
  <si>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</si>
  <si>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</si>
  <si>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</si>
  <si>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</si>
  <si>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</si>
  <si>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</si>
  <si>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</si>
  <si>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</si>
  <si>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</si>
  <si>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</si>
  <si>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</si>
  <si>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</si>
  <si>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</si>
  <si>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</si>
  <si>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</si>
  <si>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</si>
  <si>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</si>
  <si>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</si>
  <si>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</si>
  <si>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</si>
  <si>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</si>
  <si>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</si>
  <si>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</si>
  <si>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</si>
  <si>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</si>
  <si>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</si>
  <si>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</si>
  <si>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</si>
  <si>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</si>
  <si>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</si>
  <si>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</si>
  <si>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</si>
  <si>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</si>
  <si>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</si>
  <si>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</si>
  <si>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</si>
  <si>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</si>
  <si>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</si>
  <si>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</si>
  <si>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</si>
  <si>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</si>
  <si>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</si>
  <si>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</si>
  <si>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</si>
  <si>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</si>
  <si>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</si>
  <si>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</si>
  <si>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</si>
  <si>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</si>
  <si>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</si>
  <si>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</si>
  <si>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</si>
  <si>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</si>
  <si>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</si>
  <si>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</si>
  <si>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</si>
  <si>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</si>
  <si>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</si>
  <si>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</si>
  <si>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</si>
  <si>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</si>
  <si>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</si>
  <si>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</si>
  <si>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</si>
  <si>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</si>
  <si>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</si>
  <si>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</si>
  <si>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</si>
  <si>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</si>
  <si>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в открытых системах теплоснабжения</t>
  </si>
  <si>
    <t>ГВС от котельной ООО "Ресурс"</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</si>
  <si>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</si>
  <si>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</si>
  <si>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</si>
  <si>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</si>
  <si>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</si>
  <si>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</si>
  <si>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</si>
  <si>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</si>
  <si>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</si>
  <si>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</si>
  <si>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</si>
  <si>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</si>
  <si>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</si>
  <si>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</si>
  <si>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</si>
  <si>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</si>
  <si>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</si>
  <si>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</si>
  <si>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</si>
  <si>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</si>
  <si>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</si>
  <si>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</si>
  <si>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</si>
  <si>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</si>
  <si>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</si>
  <si>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</si>
  <si>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</si>
  <si>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</si>
  <si>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</si>
  <si>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</si>
  <si>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</si>
  <si>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</si>
  <si>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</si>
  <si>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</si>
  <si>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</si>
  <si>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</si>
  <si>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</si>
  <si>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</si>
  <si>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</si>
  <si>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</si>
  <si>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</si>
  <si>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</si>
  <si>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</si>
  <si>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</si>
  <si>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</si>
  <si>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</si>
  <si>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</si>
  <si>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</si>
  <si>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</si>
  <si>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</si>
  <si>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</si>
  <si>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</si>
  <si>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</si>
  <si>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</si>
  <si>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</si>
  <si>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</si>
  <si>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</si>
  <si>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</si>
  <si>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</si>
  <si>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</si>
  <si>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</si>
  <si>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</si>
  <si>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</si>
  <si>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</si>
  <si>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</si>
  <si>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</si>
  <si>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</si>
  <si>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</si>
  <si>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</si>
  <si>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</si>
  <si>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</si>
  <si>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</si>
  <si>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</si>
  <si>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</si>
  <si>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</si>
  <si>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</si>
  <si>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</si>
  <si>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</si>
  <si>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</si>
  <si>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</si>
  <si>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</si>
  <si>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</si>
  <si>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</si>
  <si>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</si>
  <si>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</si>
  <si>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</si>
  <si>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</si>
  <si>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</si>
  <si>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</si>
  <si>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</si>
  <si>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</si>
  <si>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</si>
  <si>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</si>
  <si>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</si>
  <si>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</si>
  <si>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</si>
  <si>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</si>
  <si>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</si>
  <si>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</si>
  <si>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</si>
  <si>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</si>
  <si>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</si>
  <si>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</si>
  <si>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</si>
  <si>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</si>
  <si>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</si>
  <si>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</si>
  <si>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</si>
  <si>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</si>
  <si>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</si>
  <si>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</si>
  <si>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</si>
  <si>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</si>
  <si>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</si>
  <si>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</si>
  <si>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</si>
  <si>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</si>
  <si>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</si>
  <si>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</si>
  <si>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</si>
  <si>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</si>
  <si>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</si>
  <si>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</si>
  <si>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</si>
  <si>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</si>
  <si>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</si>
  <si>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</si>
  <si>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</si>
  <si>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</si>
  <si>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</si>
  <si>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</si>
  <si>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</si>
  <si>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</si>
  <si>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</si>
  <si>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</si>
  <si>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</si>
  <si>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</si>
  <si>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</si>
  <si>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</si>
  <si>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</si>
  <si>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</si>
  <si>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</si>
  <si>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</si>
  <si>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</si>
  <si>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</si>
  <si>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</si>
  <si>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</si>
  <si>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</si>
  <si>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</si>
  <si>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</si>
  <si>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</si>
  <si>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</si>
  <si>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</si>
  <si>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</si>
  <si>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</si>
  <si>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</si>
  <si>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</si>
  <si>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</si>
  <si>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</si>
  <si>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</si>
  <si>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</si>
  <si>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</si>
  <si>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</si>
  <si>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</si>
  <si>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</si>
  <si>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</si>
  <si>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</si>
  <si>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</si>
  <si>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</si>
  <si>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</si>
  <si>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</si>
  <si>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</si>
  <si>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</si>
  <si>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</si>
  <si>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</si>
  <si>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</si>
  <si>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</si>
  <si>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</si>
  <si>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</si>
  <si>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</si>
  <si>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</si>
  <si>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</si>
  <si>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</si>
  <si>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</si>
  <si>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</si>
  <si>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</si>
  <si>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</si>
  <si>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</si>
  <si>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</si>
  <si>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</si>
  <si>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</si>
  <si>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</si>
  <si>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</si>
  <si>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</si>
  <si>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</si>
  <si>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</si>
  <si>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</si>
  <si>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</si>
  <si>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</si>
  <si>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</si>
  <si>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</si>
  <si>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</si>
  <si>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</si>
  <si>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</si>
  <si>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</si>
  <si>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</si>
  <si>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</si>
  <si>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</si>
  <si>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</si>
  <si>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</si>
  <si>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</si>
  <si>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</si>
  <si>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</si>
  <si>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</si>
  <si>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</si>
  <si>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</si>
  <si>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</si>
  <si>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</si>
  <si>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</si>
  <si>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</si>
  <si>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</si>
  <si>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</si>
  <si>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</si>
  <si>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</si>
  <si>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</si>
  <si>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</si>
  <si>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</si>
  <si>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</si>
  <si>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</si>
  <si>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</si>
  <si>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</si>
  <si>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</si>
  <si>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</si>
  <si>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</si>
  <si>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</si>
  <si>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</si>
  <si>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</si>
  <si>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</si>
  <si>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</si>
  <si>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</si>
  <si>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</si>
  <si>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</si>
  <si>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</si>
  <si>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</si>
  <si>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</si>
  <si>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</si>
  <si>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</si>
  <si>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</si>
  <si>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</si>
  <si>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</si>
  <si>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</si>
  <si>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</si>
  <si>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</si>
  <si>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</si>
  <si>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</si>
  <si>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</si>
  <si>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</si>
  <si>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</si>
  <si>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</si>
  <si>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</si>
  <si>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</si>
  <si>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</si>
  <si>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</si>
  <si>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</si>
  <si>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</si>
  <si>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</si>
  <si>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</si>
  <si>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</si>
  <si>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</si>
  <si>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</si>
  <si>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</si>
  <si>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</si>
  <si>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</si>
  <si>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</si>
  <si>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</si>
  <si>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</si>
  <si>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</si>
  <si>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</si>
  <si>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</si>
  <si>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</si>
  <si>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</si>
  <si>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</si>
  <si>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</si>
  <si>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</si>
  <si>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</si>
  <si>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</si>
  <si>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</si>
  <si>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</si>
  <si>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</si>
  <si>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</si>
  <si>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</si>
  <si>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</si>
  <si>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</si>
  <si>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</si>
  <si>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</si>
  <si>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Тариф на горячую воду в открытых системах теплоснабжения (горячего водоснабжения), поставляемую ООО «Ресурс»</t>
  </si>
  <si>
    <t>прочие</t>
  </si>
  <si>
    <t>Потребители, кроме населения (тарифы указываются без учёта НДС)</t>
  </si>
  <si>
    <t>население</t>
  </si>
  <si>
    <t>Население (тарифы указываются с учётом НДС)</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</si>
  <si>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</si>
  <si>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</si>
  <si>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</si>
  <si>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</si>
  <si>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</si>
  <si>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</si>
  <si>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</si>
  <si>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</si>
  <si>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</si>
  <si>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</si>
  <si>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</si>
  <si>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</si>
  <si>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</si>
  <si>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</si>
  <si>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</si>
  <si>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</si>
  <si>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</si>
  <si>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</si>
  <si>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</si>
  <si>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</si>
  <si>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</si>
  <si>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</si>
  <si>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</si>
  <si>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</si>
  <si>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</si>
  <si>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</si>
  <si>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</si>
  <si>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</si>
  <si>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</si>
  <si>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</si>
  <si>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</si>
  <si>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</si>
  <si>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</si>
  <si>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</si>
  <si>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</si>
  <si>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</si>
  <si>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</si>
  <si>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</si>
  <si>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</si>
  <si>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</si>
  <si>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</si>
  <si>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</si>
  <si>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</si>
  <si>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</si>
  <si>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</si>
  <si>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</si>
  <si>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</si>
  <si>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</si>
  <si>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</si>
  <si>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</si>
  <si>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</si>
  <si>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</si>
  <si>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</si>
  <si>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</si>
  <si>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</si>
  <si>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</si>
  <si>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</si>
  <si>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</si>
  <si>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</si>
  <si>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</si>
  <si>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</si>
  <si>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</si>
  <si>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</si>
  <si>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</si>
  <si>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</si>
  <si>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</si>
  <si>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</si>
  <si>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</si>
  <si>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</si>
  <si>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</si>
  <si>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</si>
  <si>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</si>
  <si>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</si>
  <si>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</si>
  <si>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</si>
  <si>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</si>
  <si>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</si>
  <si>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</si>
  <si>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</si>
  <si>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</si>
  <si>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</si>
  <si>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</si>
  <si>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</si>
  <si>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</si>
  <si>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</si>
  <si>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</si>
  <si>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</si>
  <si>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</si>
  <si>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</si>
  <si>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</si>
  <si>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</si>
  <si>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</si>
  <si>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</si>
  <si>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</si>
  <si>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</si>
  <si>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</si>
  <si>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</si>
  <si>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</si>
  <si>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</si>
  <si>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</si>
  <si>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</si>
  <si>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</si>
  <si>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</si>
  <si>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</si>
  <si>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</si>
  <si>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</si>
  <si>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</si>
  <si>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</si>
  <si>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</si>
  <si>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</si>
  <si>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</si>
  <si>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</si>
  <si>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</si>
  <si>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</si>
  <si>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</si>
  <si>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</si>
  <si>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</si>
  <si>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</si>
  <si>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</si>
  <si>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</si>
  <si>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</si>
  <si>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</si>
  <si>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</si>
  <si>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</si>
  <si>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</si>
  <si>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</si>
  <si>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</si>
  <si>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</si>
  <si>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</si>
  <si>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</si>
  <si>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</si>
  <si>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</si>
  <si>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</si>
  <si>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</si>
  <si>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</si>
  <si>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</si>
  <si>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</si>
  <si>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</si>
  <si>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</si>
  <si>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</si>
  <si>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</si>
  <si>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</si>
  <si>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</si>
  <si>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</si>
  <si>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</si>
  <si>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</si>
  <si>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</si>
  <si>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</si>
  <si>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</si>
  <si>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</si>
  <si>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</si>
  <si>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</si>
  <si>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</si>
  <si>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</si>
  <si>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</si>
  <si>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</si>
  <si>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</si>
  <si>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</si>
  <si>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</si>
  <si>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</si>
  <si>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</si>
  <si>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</si>
  <si>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</si>
  <si>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</si>
  <si>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</si>
  <si>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</si>
  <si>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</si>
  <si>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</si>
  <si>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</si>
  <si>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</si>
  <si>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</si>
  <si>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</si>
  <si>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</si>
  <si>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</si>
  <si>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</si>
  <si>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</si>
  <si>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</si>
  <si>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</si>
  <si>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</si>
  <si>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</si>
  <si>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</si>
  <si>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</si>
  <si>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</si>
  <si>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</si>
  <si>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</si>
  <si>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</si>
  <si>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</si>
  <si>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</si>
  <si>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</si>
  <si>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</si>
  <si>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</si>
  <si>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</si>
  <si>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</si>
  <si>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</si>
  <si>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</si>
  <si>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</si>
  <si>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</si>
  <si>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</si>
  <si>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</si>
  <si>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</si>
  <si>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</si>
  <si>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</si>
  <si>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</si>
  <si>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</si>
  <si>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</si>
  <si>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</si>
  <si>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</si>
  <si>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</si>
  <si>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</si>
  <si>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</si>
  <si>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</si>
  <si>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</si>
  <si>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</si>
  <si>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</si>
  <si>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</si>
  <si>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</si>
  <si>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</si>
  <si>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</si>
  <si>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</si>
  <si>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</si>
  <si>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</si>
  <si>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</si>
  <si>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</si>
  <si>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</si>
  <si>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</si>
  <si>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</si>
  <si>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</si>
  <si>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</si>
  <si>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</si>
  <si>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</si>
  <si>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</si>
  <si>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</si>
  <si>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</si>
  <si>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</si>
  <si>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</si>
  <si>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</si>
  <si>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</si>
  <si>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</si>
  <si>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</si>
  <si>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</si>
  <si>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</si>
  <si>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</si>
  <si>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</si>
  <si>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</si>
  <si>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</si>
  <si>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</si>
  <si>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</si>
  <si>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</si>
  <si>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</si>
  <si>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</si>
  <si>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</si>
  <si>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</si>
  <si>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</si>
  <si>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</si>
  <si>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</si>
  <si>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</si>
  <si>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</si>
  <si>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</si>
  <si>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</si>
  <si>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</si>
  <si>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</si>
  <si>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</si>
  <si>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</si>
  <si>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</si>
  <si>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</si>
  <si>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</si>
  <si>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</si>
  <si>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</si>
  <si>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</si>
  <si>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</si>
  <si>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</si>
  <si>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</si>
  <si>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</si>
  <si>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</si>
  <si>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</si>
  <si>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</si>
  <si>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</si>
  <si>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</si>
  <si>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</si>
  <si>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</si>
  <si>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</si>
  <si>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</si>
  <si>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</si>
  <si>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</si>
  <si>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</si>
  <si>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</si>
  <si>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</si>
  <si>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</si>
  <si>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</si>
  <si>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</si>
  <si>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</si>
  <si>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</si>
  <si>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</si>
  <si>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</si>
  <si>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</si>
  <si>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</si>
  <si>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</si>
  <si>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</si>
  <si>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</si>
  <si>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</si>
  <si>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</si>
  <si>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</si>
  <si>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</si>
  <si>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</si>
  <si>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</si>
  <si>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</si>
  <si>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</si>
  <si>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</si>
  <si>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</si>
  <si>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</si>
  <si>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</si>
  <si>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</si>
  <si>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</si>
  <si>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</si>
  <si>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</si>
  <si>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</si>
  <si>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</si>
  <si>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</si>
  <si>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</si>
  <si>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</si>
  <si>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</si>
  <si>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</si>
  <si>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</si>
  <si>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</si>
  <si>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</si>
  <si>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</si>
  <si>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</si>
  <si>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</si>
  <si>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</si>
  <si>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</si>
  <si>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</si>
  <si>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</si>
  <si>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</si>
  <si>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</si>
  <si>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</si>
  <si>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</si>
  <si>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</si>
  <si>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</si>
  <si>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</si>
  <si>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</si>
  <si>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</si>
  <si>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</si>
  <si>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</si>
  <si>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</si>
  <si>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</si>
  <si>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</si>
  <si>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</si>
  <si>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</si>
  <si>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</si>
  <si>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</si>
  <si>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</si>
  <si>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</si>
  <si>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</si>
  <si>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</si>
  <si>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</si>
  <si>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</si>
  <si>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</si>
  <si>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</si>
  <si>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</si>
  <si>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</si>
  <si>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</si>
  <si>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</si>
  <si>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</si>
  <si>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</si>
  <si>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</si>
  <si>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</si>
  <si>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</si>
  <si>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</si>
  <si>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</si>
  <si>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</si>
  <si>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</si>
  <si>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</si>
  <si>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</si>
  <si>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</si>
  <si>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</si>
  <si>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</si>
  <si>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</si>
  <si>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</si>
  <si>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</si>
  <si>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</si>
  <si>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</si>
  <si>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</si>
  <si>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</si>
  <si>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</si>
  <si>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</si>
  <si>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</si>
  <si>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</si>
  <si>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</si>
  <si>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</si>
  <si>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</si>
  <si>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</si>
  <si>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</si>
  <si>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</si>
  <si>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</si>
  <si>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</si>
  <si>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</si>
  <si>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</si>
  <si>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</si>
  <si>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</si>
  <si>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</si>
  <si>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</si>
  <si>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</si>
  <si>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</si>
  <si>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</si>
  <si>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</si>
  <si>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</si>
  <si>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</si>
  <si>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</si>
  <si>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</si>
  <si>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</si>
  <si>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</si>
  <si>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</si>
  <si>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</si>
  <si>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</si>
  <si>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</si>
  <si>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</si>
  <si>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</si>
  <si>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</si>
  <si>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</si>
  <si>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</si>
  <si>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</si>
  <si>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</si>
  <si>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</si>
  <si>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</si>
  <si>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</si>
  <si>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</si>
  <si>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</si>
  <si>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</si>
  <si>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</si>
  <si>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</si>
  <si>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</si>
  <si>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</si>
  <si>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</si>
  <si>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</si>
  <si>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</si>
  <si>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</si>
  <si>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</si>
  <si>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</si>
  <si>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</si>
  <si>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</si>
  <si>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</si>
  <si>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</si>
  <si>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</si>
  <si>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</si>
  <si>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</si>
  <si>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</si>
  <si>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</si>
  <si>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</si>
  <si>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</si>
  <si>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</si>
  <si>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</si>
  <si>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</si>
  <si>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</si>
  <si>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</si>
  <si>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</si>
  <si>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</si>
  <si>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</si>
  <si>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</si>
  <si>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</si>
  <si>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</si>
  <si>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</si>
  <si>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</si>
  <si>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</si>
  <si>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</si>
  <si>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</si>
  <si>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</si>
  <si>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</si>
  <si>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</si>
  <si>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</si>
  <si>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</si>
  <si>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</si>
  <si>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</si>
  <si>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</si>
  <si>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</si>
  <si>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</si>
  <si>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</si>
  <si>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</si>
  <si>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</si>
  <si>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</si>
  <si>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</si>
  <si>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</si>
  <si>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</si>
  <si>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</si>
  <si>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</si>
  <si>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</si>
  <si>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</si>
  <si>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</si>
  <si>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</si>
  <si>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</si>
  <si>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</si>
  <si>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</si>
  <si>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</si>
  <si>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</si>
  <si>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</si>
  <si>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</si>
  <si>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</si>
  <si>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</si>
  <si>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</si>
  <si>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</si>
  <si>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</si>
  <si>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</si>
  <si>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</si>
  <si>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</si>
  <si>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</si>
  <si>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</si>
  <si>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</si>
  <si>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</si>
  <si>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</si>
  <si>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</si>
  <si>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</si>
  <si>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</si>
  <si>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</si>
  <si>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</si>
  <si>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</si>
  <si>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</si>
  <si>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</si>
  <si>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</si>
  <si>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</si>
  <si>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</si>
  <si>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</si>
  <si>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</si>
  <si>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</si>
  <si>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</si>
  <si>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</si>
  <si>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</si>
  <si>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</si>
  <si>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</si>
  <si>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</si>
  <si>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</si>
  <si>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</si>
  <si>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</si>
  <si>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</si>
  <si>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</si>
  <si>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</si>
  <si>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</si>
  <si>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</si>
  <si>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</si>
  <si>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</si>
  <si>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</si>
  <si>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</si>
  <si>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</si>
  <si>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</si>
  <si>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</si>
  <si>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</si>
  <si>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</si>
  <si>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</si>
  <si>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</si>
  <si>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</si>
  <si>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</si>
  <si>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</si>
  <si>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</si>
  <si>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</si>
  <si>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</si>
  <si>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</si>
  <si>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</si>
  <si>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</si>
  <si>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</si>
  <si>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</si>
  <si>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</si>
  <si>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</si>
  <si>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</si>
  <si>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</si>
  <si>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</si>
  <si>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</si>
  <si>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</si>
  <si>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</si>
  <si>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</si>
  <si>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</si>
  <si>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</si>
  <si>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</si>
  <si>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</si>
  <si>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</si>
  <si>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</si>
  <si>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</si>
  <si>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</si>
  <si>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</si>
  <si>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</si>
  <si>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</si>
  <si>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</si>
  <si>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</si>
  <si>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</si>
  <si>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</si>
  <si>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</si>
  <si>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</si>
  <si>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</si>
  <si>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</si>
  <si>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</si>
  <si>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</si>
  <si>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</si>
  <si>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</si>
  <si>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</si>
  <si>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</si>
  <si>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</si>
  <si>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</si>
  <si>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</si>
  <si>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</si>
  <si>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</si>
  <si>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</si>
  <si>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</si>
  <si>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</si>
  <si>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</si>
  <si>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</si>
  <si>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</si>
  <si>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</si>
  <si>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</si>
  <si>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</si>
  <si>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</si>
  <si>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</si>
  <si>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</si>
  <si>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</si>
  <si>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</si>
  <si>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закупке товаров</t>
  </si>
  <si>
    <t>https://data-platform.ru/lk/files/Files/OIkySZ/c3a92cd9-b2cf-4e0c-b6a6-2f1c95045a42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</si>
  <si>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</si>
  <si>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ООО "Ресурс"</t>
  </si>
  <si>
    <t>http://resurs-dimitrovgrad.ru/</t>
  </si>
  <si>
    <t>План закупок ООО "Ресурс" по состоянию на 18.04.2025</t>
  </si>
  <si>
    <t>https://data-platform.ru/lk/files/Files/OIkySZ/fc78a8fe-707e-4b68-8a8f-bcf7bcc4a231</t>
  </si>
  <si>
    <t>Страница закупки официального сайта ООО "Ресурс"</t>
  </si>
  <si>
    <t>http://resurs-dimitrovgrad.ru/zakupki/polozhenie-o-zakupkakh.html</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</si>
  <si>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</si>
  <si>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</si>
  <si>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</si>
  <si>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</si>
  <si>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</si>
  <si>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</si>
  <si>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</si>
  <si>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</si>
  <si>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</si>
  <si>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</si>
  <si>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</si>
  <si>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</si>
  <si>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</si>
  <si>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</si>
  <si>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</si>
  <si>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</si>
  <si>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</si>
  <si>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</si>
  <si>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</si>
  <si>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</si>
  <si>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</si>
  <si>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</si>
  <si>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</si>
  <si>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</si>
  <si>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</si>
  <si>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</si>
  <si>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</si>
  <si>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</si>
  <si>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</si>
  <si>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</si>
  <si>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</si>
  <si>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</si>
  <si>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</si>
  <si>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</si>
  <si>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</si>
  <si>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</si>
  <si>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</si>
  <si>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</si>
  <si>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</si>
  <si>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</si>
  <si>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</si>
  <si>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</si>
  <si>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</si>
  <si>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</si>
  <si>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</si>
  <si>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</si>
  <si>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</si>
  <si>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</si>
  <si>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</si>
  <si>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</si>
  <si>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</si>
  <si>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</si>
  <si>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</si>
  <si>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</si>
  <si>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</si>
  <si>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</si>
  <si>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</si>
  <si>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</si>
  <si>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</si>
  <si>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</si>
  <si>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</si>
  <si>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</si>
  <si>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</si>
  <si>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</si>
  <si>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</si>
  <si>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</si>
  <si>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</si>
  <si>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</si>
  <si>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</si>
  <si>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</si>
  <si>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</si>
  <si>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</si>
  <si>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</si>
  <si>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</si>
  <si>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</si>
  <si>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</si>
  <si>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</si>
  <si>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</si>
  <si>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</si>
  <si>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</si>
  <si>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</si>
  <si>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</si>
  <si>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</si>
  <si>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</si>
  <si>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</si>
  <si>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</si>
  <si>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</si>
  <si>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</si>
  <si>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</si>
  <si>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</si>
  <si>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</si>
  <si>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</si>
  <si>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</si>
  <si>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</si>
  <si>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</si>
  <si>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</si>
  <si>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</si>
  <si>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</si>
  <si>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</si>
  <si>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</si>
  <si>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</si>
  <si>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</si>
  <si>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</si>
  <si>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</si>
  <si>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</si>
  <si>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</si>
  <si>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</si>
  <si>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</si>
  <si>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</si>
  <si>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</si>
  <si>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</si>
  <si>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</si>
  <si>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</si>
  <si>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</si>
  <si>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</si>
  <si>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</si>
  <si>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</si>
  <si>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</si>
  <si>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</si>
  <si>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</si>
  <si>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</si>
  <si>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</si>
  <si>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</si>
  <si>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</si>
  <si>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</si>
  <si>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</si>
  <si>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</si>
  <si>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</si>
  <si>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</si>
  <si>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</si>
  <si>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</si>
  <si>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</si>
  <si>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</si>
  <si>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</si>
  <si>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</si>
  <si>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</si>
  <si>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</si>
  <si>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</si>
  <si>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</si>
  <si>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</si>
  <si>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</si>
  <si>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</si>
  <si>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</si>
  <si>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</si>
  <si>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</si>
  <si>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</si>
  <si>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</si>
  <si>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</si>
  <si>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</si>
  <si>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</si>
  <si>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</si>
  <si>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</si>
  <si>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</si>
  <si>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</si>
  <si>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</si>
  <si>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</si>
  <si>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</si>
  <si>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</si>
  <si>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</si>
  <si>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</si>
  <si>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</si>
  <si>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</si>
  <si>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</si>
  <si>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</si>
  <si>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</si>
  <si>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</si>
  <si>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</si>
  <si>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</si>
  <si>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</si>
  <si>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</si>
  <si>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</si>
  <si>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</si>
  <si>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</si>
  <si>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</si>
  <si>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</si>
  <si>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</si>
  <si>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</si>
  <si>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</si>
  <si>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</si>
  <si>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</si>
  <si>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</si>
  <si>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</si>
  <si>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</si>
  <si>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</si>
  <si>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</si>
  <si>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</si>
  <si>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</si>
  <si>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</si>
  <si>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</si>
  <si>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</si>
  <si>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</si>
  <si>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</si>
  <si>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</si>
  <si>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</si>
  <si>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</si>
  <si>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</si>
  <si>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</si>
  <si>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</si>
  <si>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</si>
  <si>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</si>
  <si>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</si>
  <si>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</si>
  <si>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</si>
  <si>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</si>
  <si>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</si>
  <si>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</si>
  <si>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</si>
  <si>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</si>
  <si>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</si>
  <si>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</si>
  <si>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</si>
  <si>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</si>
  <si>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</si>
  <si>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</si>
  <si>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</si>
  <si>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</si>
  <si>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</si>
  <si>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</si>
  <si>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</si>
  <si>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</si>
  <si>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</si>
  <si>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</si>
  <si>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</si>
  <si>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</si>
  <si>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</si>
  <si>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</si>
  <si>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</si>
  <si>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</si>
  <si>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</si>
  <si>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</si>
  <si>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</si>
  <si>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</si>
  <si>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</si>
  <si>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</si>
  <si>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</si>
  <si>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</si>
  <si>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</si>
  <si>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</si>
  <si>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</si>
  <si>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</si>
  <si>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</si>
  <si>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</si>
  <si>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</si>
  <si>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</si>
  <si>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</si>
  <si>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</si>
  <si>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</si>
  <si>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</si>
  <si>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</si>
  <si>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</si>
  <si>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</si>
  <si>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</si>
  <si>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</si>
  <si>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</si>
  <si>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</si>
  <si>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</si>
  <si>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</si>
  <si>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</si>
  <si>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</si>
  <si>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</si>
  <si>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</si>
  <si>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</si>
  <si>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</si>
  <si>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</si>
  <si>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</si>
  <si>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</si>
  <si>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</si>
  <si>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</si>
  <si>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</si>
  <si>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</si>
  <si>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</si>
  <si>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</si>
  <si>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</si>
  <si>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</si>
  <si>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</si>
  <si>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</si>
  <si>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</si>
  <si>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</si>
  <si>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</si>
  <si>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</si>
  <si>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</si>
  <si>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</si>
  <si>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</si>
  <si>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</si>
  <si>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</si>
  <si>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</si>
  <si>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</si>
  <si>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</si>
  <si>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</si>
  <si>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</si>
  <si>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</si>
  <si>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</si>
  <si>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</si>
  <si>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</si>
  <si>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</si>
  <si>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</si>
  <si>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</si>
  <si>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</si>
  <si>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</si>
  <si>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</si>
  <si>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</si>
  <si>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</si>
  <si>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</si>
  <si>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</si>
  <si>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</si>
  <si>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</si>
  <si>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</si>
  <si>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</si>
  <si>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</si>
  <si>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</si>
  <si>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</si>
  <si>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</si>
  <si>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</si>
  <si>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</si>
  <si>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</si>
  <si>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</si>
  <si>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</si>
  <si>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</si>
  <si>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</si>
  <si>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</si>
  <si>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</si>
  <si>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</si>
  <si>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</si>
  <si>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</si>
  <si>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</si>
  <si>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</si>
  <si>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</si>
  <si>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</si>
  <si>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</si>
  <si>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</si>
  <si>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</si>
  <si>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</si>
  <si>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</si>
  <si>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</si>
  <si>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</si>
  <si>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</si>
  <si>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</si>
  <si>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</si>
  <si>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</si>
  <si>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</si>
  <si>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</si>
  <si>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</si>
  <si>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</si>
  <si>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</si>
  <si>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</si>
  <si>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</si>
  <si>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</si>
  <si>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</si>
  <si>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</si>
  <si>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</si>
  <si>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</si>
  <si>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</si>
  <si>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</si>
  <si>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</si>
  <si>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</si>
  <si>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</si>
  <si>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</si>
  <si>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</si>
  <si>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</si>
  <si>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</si>
  <si>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</si>
  <si>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</si>
  <si>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</si>
  <si>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</si>
  <si>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</si>
  <si>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</si>
  <si>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</si>
  <si>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</si>
  <si>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</si>
  <si>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</si>
  <si>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</si>
  <si>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</si>
  <si>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</si>
  <si>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</si>
  <si>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</si>
  <si>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</si>
  <si>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</si>
  <si>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</si>
  <si>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</si>
  <si>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</si>
  <si>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</si>
  <si>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</si>
  <si>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</si>
  <si>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</si>
  <si>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</si>
  <si>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</si>
  <si>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</si>
  <si>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</si>
  <si>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</si>
  <si>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</si>
  <si>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</si>
  <si>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</si>
  <si>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</si>
  <si>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</si>
  <si>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</si>
  <si>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</si>
  <si>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</si>
  <si>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</si>
  <si>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</si>
  <si>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</si>
  <si>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</si>
  <si>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</si>
  <si>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</si>
  <si>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</si>
  <si>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</si>
  <si>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</si>
  <si>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</si>
  <si>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</si>
  <si>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</si>
  <si>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</si>
  <si>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</si>
  <si>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</si>
  <si>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</si>
  <si>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</si>
  <si>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</si>
  <si>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</si>
  <si>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</si>
  <si>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</si>
  <si>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</si>
  <si>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</si>
  <si>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</si>
  <si>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</si>
  <si>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</si>
  <si>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</si>
  <si>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</si>
  <si>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</si>
  <si>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</si>
  <si>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</si>
  <si>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</si>
  <si>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</si>
  <si>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</si>
  <si>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</si>
  <si>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</si>
  <si>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</si>
  <si>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</si>
  <si>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</si>
  <si>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</si>
  <si>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</si>
  <si>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</si>
  <si>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</si>
  <si>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</si>
  <si>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</si>
  <si>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</si>
  <si>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</si>
  <si>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</si>
  <si>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</si>
  <si>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</si>
  <si>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</si>
  <si>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</si>
  <si>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</si>
  <si>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</si>
  <si>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</si>
  <si>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</si>
  <si>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</si>
  <si>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</si>
  <si>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</si>
  <si>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</si>
  <si>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</si>
  <si>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</si>
  <si>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</si>
  <si>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</si>
  <si>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</si>
  <si>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</si>
  <si>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</si>
  <si>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</si>
  <si>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</si>
  <si>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</si>
  <si>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</si>
  <si>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</si>
  <si>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</si>
  <si>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</si>
  <si>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</si>
  <si>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</si>
  <si>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</si>
  <si>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</si>
  <si>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</si>
  <si>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</si>
  <si>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</si>
  <si>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</si>
  <si>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</si>
  <si>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</si>
  <si>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</si>
  <si>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</si>
  <si>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</si>
  <si>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</si>
  <si>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</si>
  <si>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</si>
  <si>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</si>
  <si>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</si>
  <si>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</si>
  <si>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</si>
  <si>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</si>
  <si>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</si>
  <si>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</si>
  <si>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</si>
  <si>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</si>
  <si>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</si>
  <si>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</si>
  <si>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</si>
  <si>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</si>
  <si>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</si>
  <si>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</si>
  <si>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</si>
  <si>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</si>
  <si>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</si>
  <si>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</si>
  <si>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</si>
  <si>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</si>
  <si>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</si>
  <si>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</si>
  <si>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</si>
  <si>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</si>
  <si>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</si>
  <si>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</si>
  <si>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</si>
  <si>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</si>
  <si>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</si>
  <si>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</si>
  <si>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</si>
  <si>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</si>
  <si>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</si>
  <si>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</si>
  <si>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</si>
  <si>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</si>
  <si>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</si>
  <si>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</si>
  <si>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</si>
  <si>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</si>
  <si>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</si>
  <si>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</si>
  <si>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</si>
  <si>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</si>
  <si>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</si>
  <si>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</si>
  <si>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</si>
  <si>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</si>
  <si>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</si>
  <si>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</si>
  <si>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</si>
  <si>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</si>
  <si>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</si>
  <si>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</si>
  <si>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</si>
  <si>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</si>
  <si>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</si>
  <si>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</si>
  <si>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</si>
  <si>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</si>
  <si>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</si>
  <si>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</si>
  <si>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</si>
  <si>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</si>
  <si>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</si>
  <si>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</si>
  <si>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</si>
  <si>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</si>
  <si>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</si>
  <si>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</si>
  <si>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</si>
  <si>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</si>
  <si>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</si>
  <si>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</si>
  <si>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</si>
  <si>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</si>
  <si>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</si>
  <si>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</si>
  <si>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</si>
  <si>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</si>
  <si>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</si>
  <si>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</si>
  <si>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</si>
  <si>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</si>
  <si>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</si>
  <si>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</si>
  <si>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</si>
  <si>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</si>
  <si>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</si>
  <si>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</si>
  <si>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</si>
  <si>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</si>
  <si>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</si>
  <si>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</si>
  <si>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</si>
  <si>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</si>
  <si>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</si>
  <si>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</si>
  <si>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</si>
  <si>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</si>
  <si>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</si>
  <si>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</si>
  <si>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</si>
  <si>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</si>
  <si>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</si>
  <si>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</si>
  <si>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</si>
  <si>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</si>
  <si>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</si>
  <si>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</si>
  <si>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</si>
  <si>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</si>
  <si>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</si>
  <si>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</si>
  <si>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</si>
  <si>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</si>
  <si>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</si>
  <si>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</si>
  <si>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</si>
  <si>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</si>
  <si>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</si>
  <si>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</si>
  <si>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</si>
  <si>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</si>
  <si>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</si>
  <si>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</si>
  <si>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</si>
  <si>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</si>
  <si>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</si>
  <si>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</si>
  <si>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</si>
  <si>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</si>
  <si>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</si>
  <si>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</si>
  <si>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</si>
  <si>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</si>
  <si>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</si>
  <si>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</si>
  <si>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</si>
  <si>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</si>
  <si>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</si>
  <si>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</si>
  <si>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</si>
  <si>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</si>
  <si>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</si>
  <si>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</si>
  <si>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</si>
  <si>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</si>
  <si>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</si>
  <si>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</si>
  <si>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</si>
  <si>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</si>
  <si>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</si>
  <si>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</si>
  <si>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</si>
  <si>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</si>
  <si>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</si>
  <si>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</si>
  <si>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</si>
  <si>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</si>
  <si>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</si>
  <si>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</si>
  <si>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</si>
  <si>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</si>
  <si>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</si>
  <si>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</si>
  <si>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</si>
  <si>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</si>
  <si>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</si>
  <si>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</si>
  <si>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</si>
  <si>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</si>
  <si>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</si>
  <si>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</si>
  <si>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</si>
  <si>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</si>
  <si>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</si>
  <si>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</si>
  <si>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</si>
  <si>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</si>
  <si>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</si>
  <si>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</si>
  <si>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</si>
  <si>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</si>
  <si>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</si>
  <si>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</si>
  <si>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</si>
  <si>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</si>
  <si>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</si>
  <si>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</si>
  <si>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</si>
  <si>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</si>
  <si>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</si>
  <si>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</si>
  <si>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</si>
  <si>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</si>
  <si>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</si>
  <si>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</si>
  <si>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</si>
  <si>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</si>
  <si>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</si>
  <si>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</si>
  <si>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</si>
  <si>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</si>
  <si>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</si>
  <si>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</si>
  <si>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</si>
  <si>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</si>
  <si>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</si>
  <si>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</si>
  <si>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</si>
  <si>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</si>
  <si>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</si>
  <si>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</si>
  <si>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</si>
  <si>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</si>
  <si>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</si>
  <si>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</si>
  <si>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</si>
  <si>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</si>
  <si>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</si>
  <si>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</si>
  <si>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</si>
  <si>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</si>
  <si>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</si>
  <si>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</si>
  <si>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</si>
  <si>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</si>
  <si>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</si>
  <si>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</si>
  <si>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</si>
  <si>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</si>
  <si>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</si>
  <si>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</si>
  <si>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</si>
  <si>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</si>
  <si>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</si>
  <si>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</si>
  <si>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</si>
  <si>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</si>
  <si>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</si>
  <si>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</si>
  <si>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</si>
  <si>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</si>
  <si>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</si>
  <si>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</si>
  <si>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</si>
  <si>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</si>
  <si>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</si>
  <si>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</si>
  <si>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</si>
  <si>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</si>
  <si>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</si>
  <si>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</si>
  <si>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При расчете НВВ на ГВС использована следующая формула: 51431,18 (НВВ по производству теплоносителя)+36,366/166,853(доля НВВ от тарифа на передачу тепловой энергии, рассчитанная как объем нагрева ГВС отнесенный к общему полезному объему тепловой энергии)*71416,35(НВВ по передаче тепловой энергии)+36,366/312,086(доля НВВ от тарифа на производство тепловой энергии, рассчитанная как объем нагрева ГВС отнесенный к общему полезному объему тепловой энергии)*606135,78(НВВ по производству тепловой энергии).      НВВ по услуге АО "ДААЗ" по передаче нагрева ГВС по сетям в расчет общего НВВ не включен из-за отсутствия информации по указанному тарифу у ООО "Ресурс"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</si>
  <si>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</si>
  <si>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</si>
  <si>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</si>
  <si>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</si>
  <si>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</si>
  <si>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</si>
  <si>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</si>
  <si>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</si>
  <si>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</si>
  <si>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</si>
  <si>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</si>
  <si>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</si>
  <si>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</si>
  <si>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</si>
  <si>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</si>
  <si>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</si>
  <si>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</si>
  <si>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</si>
  <si>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</si>
  <si>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</si>
  <si>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</si>
  <si>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</si>
  <si>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</si>
  <si>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</si>
  <si>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</si>
  <si>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</si>
  <si>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</si>
  <si>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</si>
  <si>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</si>
  <si>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</si>
  <si>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</si>
  <si>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</si>
  <si>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</si>
  <si>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</si>
  <si>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</si>
  <si>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</si>
  <si>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</si>
  <si>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</si>
  <si>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</si>
  <si>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</si>
  <si>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</si>
  <si>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</si>
  <si>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</si>
  <si>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</si>
  <si>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</si>
  <si>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</si>
  <si>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</si>
  <si>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</si>
  <si>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</si>
  <si>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</si>
  <si>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</si>
  <si>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</si>
  <si>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</si>
  <si>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</si>
  <si>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</si>
  <si>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</si>
  <si>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</si>
  <si>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</si>
  <si>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</si>
  <si>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</si>
  <si>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</si>
  <si>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</si>
  <si>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</si>
  <si>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</si>
  <si>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</si>
  <si>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</si>
  <si>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</si>
  <si>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</si>
  <si>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</si>
  <si>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</si>
  <si>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</si>
  <si>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</si>
  <si>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</si>
  <si>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</si>
  <si>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</si>
  <si>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</si>
  <si>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</si>
  <si>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</si>
  <si>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</si>
  <si>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</si>
  <si>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</si>
  <si>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</si>
  <si>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</si>
  <si>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</si>
  <si>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</si>
  <si>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</si>
  <si>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</si>
  <si>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</si>
  <si>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</si>
  <si>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</si>
  <si>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</si>
  <si>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</si>
  <si>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</si>
  <si>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</si>
  <si>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</si>
  <si>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</si>
  <si>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</si>
  <si>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</si>
  <si>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</si>
  <si>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</si>
  <si>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</si>
  <si>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</si>
  <si>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</si>
  <si>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</si>
  <si>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</si>
  <si>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</si>
  <si>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</si>
  <si>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</si>
  <si>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</si>
  <si>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</si>
  <si>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</si>
  <si>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</si>
  <si>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</si>
  <si>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</si>
  <si>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</si>
  <si>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</si>
  <si>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</si>
  <si>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</si>
  <si>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</si>
  <si>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</si>
  <si>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</si>
  <si>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</si>
  <si>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</si>
  <si>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</si>
  <si>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</si>
  <si>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</si>
  <si>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</si>
  <si>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</si>
  <si>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</si>
  <si>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</si>
  <si>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</si>
  <si>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</si>
  <si>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</si>
  <si>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</si>
  <si>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</si>
  <si>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</si>
  <si>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</si>
  <si>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</si>
  <si>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</si>
  <si>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</si>
  <si>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</si>
  <si>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</si>
  <si>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</si>
  <si>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</si>
  <si>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</si>
  <si>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</si>
  <si>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</si>
  <si>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</si>
  <si>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</si>
  <si>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</si>
  <si>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</si>
  <si>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</si>
  <si>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</si>
  <si>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</si>
  <si>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</si>
  <si>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</si>
  <si>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</si>
  <si>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</si>
  <si>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</si>
  <si>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</si>
  <si>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</si>
  <si>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</si>
  <si>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</si>
  <si>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</si>
  <si>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</si>
  <si>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</si>
  <si>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</si>
  <si>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</si>
  <si>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</si>
  <si>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</si>
  <si>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</si>
  <si>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</si>
  <si>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</si>
  <si>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</si>
  <si>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</si>
  <si>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</si>
  <si>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</si>
  <si>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</si>
  <si>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</si>
  <si>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</si>
  <si>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</si>
  <si>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</si>
  <si>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</si>
  <si>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</si>
  <si>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</si>
  <si>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</si>
  <si>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</si>
  <si>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</si>
  <si>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</si>
  <si>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</si>
  <si>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</si>
  <si>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</si>
  <si>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</si>
  <si>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</si>
  <si>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</si>
  <si>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</si>
  <si>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</si>
  <si>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</si>
  <si>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</si>
  <si>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</si>
  <si>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</si>
  <si>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</si>
  <si>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</si>
  <si>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</si>
  <si>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</si>
  <si>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</si>
  <si>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</si>
  <si>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</si>
  <si>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</si>
  <si>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</si>
  <si>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</si>
  <si>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</si>
  <si>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</si>
  <si>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</si>
  <si>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</si>
  <si>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</si>
  <si>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</si>
  <si>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</si>
  <si>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</si>
  <si>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</si>
  <si>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</si>
  <si>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</si>
  <si>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</si>
  <si>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</si>
  <si>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</si>
  <si>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</si>
  <si>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</si>
  <si>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</si>
  <si>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</si>
  <si>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</si>
  <si>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</si>
  <si>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</si>
  <si>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</si>
  <si>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</si>
  <si>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</si>
  <si>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</si>
  <si>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</si>
  <si>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</si>
  <si>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</si>
  <si>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</si>
  <si>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</si>
  <si>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</si>
  <si>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</si>
  <si>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</si>
  <si>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</si>
  <si>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</si>
  <si>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</si>
  <si>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</si>
  <si>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</si>
  <si>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</si>
  <si>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</si>
  <si>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</si>
  <si>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</si>
  <si>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</si>
  <si>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</si>
  <si>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</si>
  <si>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</si>
  <si>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</si>
  <si>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</si>
  <si>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</si>
  <si>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</si>
  <si>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</si>
  <si>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</si>
  <si>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</si>
  <si>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</si>
  <si>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</si>
  <si>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</si>
  <si>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</si>
  <si>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</si>
  <si>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</si>
  <si>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</si>
  <si>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</si>
  <si>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</si>
  <si>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</si>
  <si>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</si>
  <si>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</si>
  <si>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</si>
  <si>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</si>
  <si>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</si>
  <si>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</si>
  <si>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</si>
  <si>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</si>
  <si>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</si>
  <si>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</si>
  <si>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</si>
  <si>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</si>
  <si>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</si>
  <si>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</si>
  <si>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</si>
  <si>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</si>
  <si>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</si>
  <si>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</si>
  <si>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</si>
  <si>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</si>
  <si>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</si>
  <si>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</si>
  <si>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</si>
  <si>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</si>
  <si>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</si>
  <si>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</si>
  <si>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</si>
  <si>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</si>
  <si>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</si>
  <si>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</si>
  <si>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</si>
  <si>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</si>
  <si>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</si>
  <si>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</si>
  <si>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</si>
  <si>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</si>
  <si>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</si>
  <si>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</si>
  <si>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</si>
  <si>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</si>
  <si>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</si>
  <si>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</si>
  <si>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</si>
  <si>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</si>
  <si>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</si>
  <si>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</si>
  <si>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</si>
  <si>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</si>
  <si>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</si>
  <si>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</si>
  <si>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</si>
  <si>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</si>
  <si>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</si>
  <si>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</si>
  <si>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</si>
  <si>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</si>
  <si>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</si>
  <si>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</si>
  <si>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</si>
  <si>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</si>
  <si>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</si>
  <si>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</si>
  <si>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</si>
  <si>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</si>
  <si>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</si>
  <si>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</si>
  <si>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</si>
  <si>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</si>
  <si>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</si>
  <si>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</si>
  <si>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</si>
  <si>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</si>
  <si>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</si>
  <si>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2640</t>
  </si>
  <si>
    <t>31529732</t>
  </si>
  <si>
    <t>"Филиал ПАО "Авиационный комплекс им. С.В. Ильюшина" - Авиастар"</t>
  </si>
  <si>
    <t>7714027882</t>
  </si>
  <si>
    <t>732843001</t>
  </si>
  <si>
    <t>АГЕНТСТВО ПО РЕГУЛИРОВАНИЮ ЦЕН И ТАРИФОВ УЛЬЯНОВСКОЙ ОБЛАСТИ</t>
  </si>
  <si>
    <t>7325169757</t>
  </si>
  <si>
    <t>732501001</t>
  </si>
  <si>
    <t>26524393</t>
  </si>
  <si>
    <t>АО "АтомЭнергоСбыт"</t>
  </si>
  <si>
    <t>7704228075</t>
  </si>
  <si>
    <t>772501001</t>
  </si>
  <si>
    <t>26319988</t>
  </si>
  <si>
    <t>АО "ГНЦ НИИАР"</t>
  </si>
  <si>
    <t>7302040242</t>
  </si>
  <si>
    <t>732901001</t>
  </si>
  <si>
    <t>30373688</t>
  </si>
  <si>
    <t>АО "ГУ ЖКХ"</t>
  </si>
  <si>
    <t>5116000922</t>
  </si>
  <si>
    <t>583645001</t>
  </si>
  <si>
    <t>26381367</t>
  </si>
  <si>
    <t>АО "ДААЗ"</t>
  </si>
  <si>
    <t>7302004004</t>
  </si>
  <si>
    <t>730350001</t>
  </si>
  <si>
    <t>26360540</t>
  </si>
  <si>
    <t>АО "Завод ЖБИ 4"</t>
  </si>
  <si>
    <t>7328036730</t>
  </si>
  <si>
    <t>732801001</t>
  </si>
  <si>
    <t>26319961</t>
  </si>
  <si>
    <t>АО "Комета"</t>
  </si>
  <si>
    <t>7328020466</t>
  </si>
  <si>
    <t>26375430</t>
  </si>
  <si>
    <t>АО "Силикатчик"</t>
  </si>
  <si>
    <t>7316001236</t>
  </si>
  <si>
    <t>731601001</t>
  </si>
  <si>
    <t>28447680</t>
  </si>
  <si>
    <t>АО "Спектр-Авиа"</t>
  </si>
  <si>
    <t>7323006644</t>
  </si>
  <si>
    <t>732301001</t>
  </si>
  <si>
    <t>26355818</t>
  </si>
  <si>
    <t>АО "Транснефть-Дружба" (ЛПДС "Клин" АО "Транснефть–Дружба")</t>
  </si>
  <si>
    <t>3235002178</t>
  </si>
  <si>
    <t>632543001</t>
  </si>
  <si>
    <t>30435810</t>
  </si>
  <si>
    <t>АО "УКБП"</t>
  </si>
  <si>
    <t>7303005071</t>
  </si>
  <si>
    <t>26319965</t>
  </si>
  <si>
    <t>АО "Ульяновский патронный завод"</t>
  </si>
  <si>
    <t>7328500127</t>
  </si>
  <si>
    <t>26375468</t>
  </si>
  <si>
    <t>АО "Ульяновский сахарный завод"</t>
  </si>
  <si>
    <t>7322002100</t>
  </si>
  <si>
    <t>732201001</t>
  </si>
  <si>
    <t>26375481</t>
  </si>
  <si>
    <t>АО "Ульяновсккурорт"</t>
  </si>
  <si>
    <t>7325007322</t>
  </si>
  <si>
    <t>732101001</t>
  </si>
  <si>
    <t>27119761</t>
  </si>
  <si>
    <t>АО "Ульяновскцемент"</t>
  </si>
  <si>
    <t>7321000069</t>
  </si>
  <si>
    <t>26485308</t>
  </si>
  <si>
    <t>АО “РЭУ” “Самарский”</t>
  </si>
  <si>
    <t>7714783092</t>
  </si>
  <si>
    <t>631143001</t>
  </si>
  <si>
    <t>26931919</t>
  </si>
  <si>
    <t>ГУ РЦ "Восхождение"</t>
  </si>
  <si>
    <t>7321032470</t>
  </si>
  <si>
    <t>27270908</t>
  </si>
  <si>
    <t>ГУЗ "Областной противотуберкулёзный санаторий имени врача А.А. Тамарова"</t>
  </si>
  <si>
    <t>7306003763</t>
  </si>
  <si>
    <t>730601001</t>
  </si>
  <si>
    <t>06-10-2011 00:00:00</t>
  </si>
  <si>
    <t>30370886</t>
  </si>
  <si>
    <t>ГУЗ Детский противотуберкулезный санаторий "Белое Озеро"</t>
  </si>
  <si>
    <t>7311000359</t>
  </si>
  <si>
    <t>731101001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</si>
  <si>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</si>
  <si>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</si>
  <si>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</si>
  <si>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</si>
  <si>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30847016</t>
  </si>
  <si>
    <t>ЛПДС "Никулино" АО "ТРАНСНЕФТЬ - ДРУЖБА"</t>
  </si>
  <si>
    <t>731345001</t>
  </si>
  <si>
    <t>31516690</t>
  </si>
  <si>
    <t>МАУ ХЭК администрации МО "Новомалыклинский район"</t>
  </si>
  <si>
    <t>7310105824</t>
  </si>
  <si>
    <t>731001001</t>
  </si>
  <si>
    <t>14-09-2021 00:00:00</t>
  </si>
  <si>
    <t>31047224</t>
  </si>
  <si>
    <t>МБУ "Юг - Сервис"</t>
  </si>
  <si>
    <t>7313007751</t>
  </si>
  <si>
    <t>731301001</t>
  </si>
  <si>
    <t>28819822</t>
  </si>
  <si>
    <t>МБУ «Городской центр по благоустройству и озеленению г. Ульяновска»</t>
  </si>
  <si>
    <t>7326045754</t>
  </si>
  <si>
    <t>732601001</t>
  </si>
  <si>
    <t>30991982</t>
  </si>
  <si>
    <t>МКП "КОМХОЗ"</t>
  </si>
  <si>
    <t>7309006931</t>
  </si>
  <si>
    <t>730901001</t>
  </si>
  <si>
    <t>31267095</t>
  </si>
  <si>
    <t>МКП "Павловское"</t>
  </si>
  <si>
    <t>7313012906</t>
  </si>
  <si>
    <t>26461708</t>
  </si>
  <si>
    <t>МП "Ремтехсервис"</t>
  </si>
  <si>
    <t>7311006103</t>
  </si>
  <si>
    <t>26381392</t>
  </si>
  <si>
    <t>МП "Сантеплотехсервис"</t>
  </si>
  <si>
    <t>7311006061</t>
  </si>
  <si>
    <t>07-06-2006 00:00:00</t>
  </si>
  <si>
    <t>26561219</t>
  </si>
  <si>
    <t>МП "Старт"</t>
  </si>
  <si>
    <t>7310106497</t>
  </si>
  <si>
    <t>27-01-2010 00:00:00</t>
  </si>
  <si>
    <t>30982963</t>
  </si>
  <si>
    <t>МУ "Транстехсервис"</t>
  </si>
  <si>
    <t>7311007890</t>
  </si>
  <si>
    <t>29645731</t>
  </si>
  <si>
    <t>МУП "БарышЭнергоСервис"</t>
  </si>
  <si>
    <t>7309005656</t>
  </si>
  <si>
    <t>28816097</t>
  </si>
  <si>
    <t>МУП "Благоустройство"</t>
  </si>
  <si>
    <t>7313008635</t>
  </si>
  <si>
    <t>27841600</t>
  </si>
  <si>
    <t>МУП "Гортепло"</t>
  </si>
  <si>
    <t>7302003297</t>
  </si>
  <si>
    <t>07-09-2012 00:00:00</t>
  </si>
  <si>
    <t>31047268</t>
  </si>
  <si>
    <t>МУП "Димитровградские коммунальные ресурсы"</t>
  </si>
  <si>
    <t>7302016391</t>
  </si>
  <si>
    <t>27221769</t>
  </si>
  <si>
    <t>МУП "Жилсервис"</t>
  </si>
  <si>
    <t>7321317186</t>
  </si>
  <si>
    <t>17-08-2011 00:00:00</t>
  </si>
  <si>
    <t>28798502</t>
  </si>
  <si>
    <t>МУП "Инзатеплоком"</t>
  </si>
  <si>
    <t>7306004774</t>
  </si>
  <si>
    <t>26375415</t>
  </si>
  <si>
    <t>МУП "Чердаклыэнерго"</t>
  </si>
  <si>
    <t>7310103129</t>
  </si>
  <si>
    <t>26375411</t>
  </si>
  <si>
    <t>МУП ЖКХ МО "Октябрьское городское поселение"("Быт-Сервис")</t>
  </si>
  <si>
    <t>7310101770</t>
  </si>
  <si>
    <t>26360515</t>
  </si>
  <si>
    <t>ОАО "Криушинский судостроительно-судоремонтный завод"</t>
  </si>
  <si>
    <t>7321014311</t>
  </si>
  <si>
    <t>26319964</t>
  </si>
  <si>
    <t>ОАО "Ульяновский моторный завод"</t>
  </si>
  <si>
    <t>7326024874</t>
  </si>
  <si>
    <t>26360474</t>
  </si>
  <si>
    <t>ОАО "Элегант"</t>
  </si>
  <si>
    <t>7303004624</t>
  </si>
  <si>
    <t>30432718</t>
  </si>
  <si>
    <t>ОГАУСО "Добрый Дом "Добромир"</t>
  </si>
  <si>
    <t>7324000211</t>
  </si>
  <si>
    <t>732401001</t>
  </si>
  <si>
    <t>31434145</t>
  </si>
  <si>
    <t>ОГАУСО "Добрый дом "Союз"</t>
  </si>
  <si>
    <t>7310009207</t>
  </si>
  <si>
    <t>04-08-2020 00:00:00</t>
  </si>
  <si>
    <t>28861365</t>
  </si>
  <si>
    <t>ОГАУСО ДИ "Надежда"</t>
  </si>
  <si>
    <t>7302011964</t>
  </si>
  <si>
    <t>31802432</t>
  </si>
  <si>
    <t>ОГКП "АСК"</t>
  </si>
  <si>
    <t>7303003892</t>
  </si>
  <si>
    <t>28262419</t>
  </si>
  <si>
    <t>ОГКП "Корпорация развития коммунального комплекса Ульяновской области"</t>
  </si>
  <si>
    <t>7316000218</t>
  </si>
  <si>
    <t>16-07-2013 00:00:00</t>
  </si>
  <si>
    <t>31658371</t>
  </si>
  <si>
    <t>ООО "Аврора +"</t>
  </si>
  <si>
    <t>7302030607</t>
  </si>
  <si>
    <t>31348973</t>
  </si>
  <si>
    <t>ООО "Альфаресурс"</t>
  </si>
  <si>
    <t>7321008244</t>
  </si>
  <si>
    <t>28544459</t>
  </si>
  <si>
    <t>ООО "БарышТеплоЭнергоСервис"</t>
  </si>
  <si>
    <t>7309004324</t>
  </si>
  <si>
    <t>26922845</t>
  </si>
  <si>
    <t>ООО "Газпром трансгаз Самара" (филиал Павловское линейное производственное управление магистральных газопроводов)</t>
  </si>
  <si>
    <t>6315000291</t>
  </si>
  <si>
    <t>731402001</t>
  </si>
  <si>
    <t>31022642</t>
  </si>
  <si>
    <t>ООО "ДМФ "Аврора"</t>
  </si>
  <si>
    <t>7302030371</t>
  </si>
  <si>
    <t>26360496</t>
  </si>
  <si>
    <t>ООО "Диком"</t>
  </si>
  <si>
    <t>7310007986</t>
  </si>
  <si>
    <t>31194276</t>
  </si>
  <si>
    <t>ООО "ИНТЕР-ЭНЕРГО-ТРАСТ"</t>
  </si>
  <si>
    <t>7326053466</t>
  </si>
  <si>
    <t>31517263</t>
  </si>
  <si>
    <t>ООО "Инвестиционная сервисная компания"</t>
  </si>
  <si>
    <t>7734434340</t>
  </si>
  <si>
    <t>773401001</t>
  </si>
  <si>
    <t>21-09-2021 00:00:00</t>
  </si>
  <si>
    <t>30947932</t>
  </si>
  <si>
    <t>ООО "КИТ-Энергия"</t>
  </si>
  <si>
    <t>7326055311</t>
  </si>
  <si>
    <t>31594903</t>
  </si>
  <si>
    <t>ООО "Коммунальная служба района"</t>
  </si>
  <si>
    <t>7309009234</t>
  </si>
  <si>
    <t>26799770</t>
  </si>
  <si>
    <t>ООО "Коммунальное хозяйство с. Новая Малыкла"</t>
  </si>
  <si>
    <t>7329001000</t>
  </si>
  <si>
    <t>11-08-2010 00:00:00</t>
  </si>
  <si>
    <t>26505139</t>
  </si>
  <si>
    <t>ООО "Комстройсервис"</t>
  </si>
  <si>
    <t>7313006420</t>
  </si>
  <si>
    <t>22-06-2009 00:00:00</t>
  </si>
  <si>
    <t>26381397</t>
  </si>
  <si>
    <t>7315905140</t>
  </si>
  <si>
    <t>731501001</t>
  </si>
  <si>
    <t>28819574</t>
  </si>
  <si>
    <t>ООО "Континент"</t>
  </si>
  <si>
    <t>7325131513</t>
  </si>
  <si>
    <t>28136693</t>
  </si>
  <si>
    <t>ООО "НИИАР-ГЕНЕРАЦИЯ"</t>
  </si>
  <si>
    <t>7329008990</t>
  </si>
  <si>
    <t>28447703</t>
  </si>
  <si>
    <t>ООО "СУТЭК"</t>
  </si>
  <si>
    <t>7321318567</t>
  </si>
  <si>
    <t>31205611</t>
  </si>
  <si>
    <t>ООО "Север Газ"</t>
  </si>
  <si>
    <t>7325159244</t>
  </si>
  <si>
    <t>31528044</t>
  </si>
  <si>
    <t>ООО "Симбирскснабсервис"</t>
  </si>
  <si>
    <t>7321007392</t>
  </si>
  <si>
    <t>26506174</t>
  </si>
  <si>
    <t>ООО "Снабсервис"</t>
  </si>
  <si>
    <t>7306039833</t>
  </si>
  <si>
    <t>30847530</t>
  </si>
  <si>
    <t>ООО "ТеплоГазСервис"</t>
  </si>
  <si>
    <t>7327078738</t>
  </si>
  <si>
    <t>732701001</t>
  </si>
  <si>
    <t>28876339</t>
  </si>
  <si>
    <t>ООО "Теплогенерирующая компания"</t>
  </si>
  <si>
    <t>7327071644</t>
  </si>
  <si>
    <t>30432724</t>
  </si>
  <si>
    <t>ООО "УАЗ"</t>
  </si>
  <si>
    <t>7327077188</t>
  </si>
  <si>
    <t>28982962</t>
  </si>
  <si>
    <t>ООО "Управление домами"</t>
  </si>
  <si>
    <t>7302030710</t>
  </si>
  <si>
    <t>31824652</t>
  </si>
  <si>
    <t>ООО "Хозяйственная Контора"</t>
  </si>
  <si>
    <t>7300038801</t>
  </si>
  <si>
    <t>730001001</t>
  </si>
  <si>
    <t>27814241</t>
  </si>
  <si>
    <t>ООО "ЭКО-Сервис"</t>
  </si>
  <si>
    <t>7306042177</t>
  </si>
  <si>
    <t>09-08-2012 00:00:00</t>
  </si>
  <si>
    <t>30391745</t>
  </si>
  <si>
    <t>ООО "Элегант"</t>
  </si>
  <si>
    <t>7325128528</t>
  </si>
  <si>
    <t>30850807</t>
  </si>
  <si>
    <t>ООО ПФ "Инзенский ДОЗ"</t>
  </si>
  <si>
    <t>7306000113</t>
  </si>
  <si>
    <t>31456789</t>
  </si>
  <si>
    <t>ООО Теплоснабжающая компания «Азбука быта»</t>
  </si>
  <si>
    <t>4345506148</t>
  </si>
  <si>
    <t>434501001</t>
  </si>
  <si>
    <t>28816106</t>
  </si>
  <si>
    <t>ООО УК "Авион"</t>
  </si>
  <si>
    <t>7326036774</t>
  </si>
  <si>
    <t>26809182</t>
  </si>
  <si>
    <t>ТСЖ "Наш дом"</t>
  </si>
  <si>
    <t>7310104563</t>
  </si>
  <si>
    <t>26506229</t>
  </si>
  <si>
    <t>УМУП "Городская теплосеть"</t>
  </si>
  <si>
    <t>7303026603</t>
  </si>
  <si>
    <t>26360477</t>
  </si>
  <si>
    <t>УМУП "Городской теплосервис"</t>
  </si>
  <si>
    <t>7303009485</t>
  </si>
  <si>
    <t>26360536</t>
  </si>
  <si>
    <t>УМУП "Теплоком"</t>
  </si>
  <si>
    <t>7328008028</t>
  </si>
  <si>
    <t>26319974</t>
  </si>
  <si>
    <t>ФГБОУ ВО УИ ГА</t>
  </si>
  <si>
    <t>7303002000</t>
  </si>
  <si>
    <t>30903763</t>
  </si>
  <si>
    <t>ФГБУ "ЦЖКУ" МИНОБОРОНЫ РОССИИ</t>
  </si>
  <si>
    <t>7729314745</t>
  </si>
  <si>
    <t>770101001</t>
  </si>
  <si>
    <t>26360480</t>
  </si>
  <si>
    <t>ФКУ СИЗО-3 УФСИН России по Ульяновский области</t>
  </si>
  <si>
    <t>7306004118</t>
  </si>
  <si>
    <t>28-12-2005 00:00:00</t>
  </si>
  <si>
    <t>26359393</t>
  </si>
  <si>
    <t>Филиал "Ульяновский" ПАО "Т Плюс"</t>
  </si>
  <si>
    <t>6315376946</t>
  </si>
  <si>
    <t>732743001</t>
  </si>
  <si>
    <t>30914574</t>
  </si>
  <si>
    <t>Филиал ФГБУ "ЦЖКУ" МИНОБОРОНЫ РОССИИ (по ЦВО)</t>
  </si>
  <si>
    <t>667043001</t>
  </si>
  <si>
    <t>26644830</t>
  </si>
  <si>
    <t>OOO "УК ЖКК "Мулловка"</t>
  </si>
  <si>
    <t>7310104436</t>
  </si>
  <si>
    <t>25-04-2008 00:00:00</t>
  </si>
  <si>
    <t>26375482</t>
  </si>
  <si>
    <t>АО "Симбирские курорты"</t>
  </si>
  <si>
    <t>7325035721</t>
  </si>
  <si>
    <t>06-08-2004 00:00:00</t>
  </si>
  <si>
    <t>28033183</t>
  </si>
  <si>
    <t>АО "Тепличное"</t>
  </si>
  <si>
    <t>7327063643</t>
  </si>
  <si>
    <t>26476446</t>
  </si>
  <si>
    <t>ЗАО "Мотор"</t>
  </si>
  <si>
    <t>7322004490</t>
  </si>
  <si>
    <t>26646520</t>
  </si>
  <si>
    <t>ИП КФХ Латыпов Н.С.</t>
  </si>
  <si>
    <t>731400008117</t>
  </si>
  <si>
    <t>20-03-2006 00:00:00</t>
  </si>
  <si>
    <t>28858658</t>
  </si>
  <si>
    <t>Исправительная колония №3 УФСИН России по Ульяновской области</t>
  </si>
  <si>
    <t>7302014651</t>
  </si>
  <si>
    <t>19-12-2014 00:00:00</t>
  </si>
  <si>
    <t>30854193</t>
  </si>
  <si>
    <t>МАУ «Управление муниципальным хозяйством»</t>
  </si>
  <si>
    <t>7329012958</t>
  </si>
  <si>
    <t>31310155</t>
  </si>
  <si>
    <t>МКП "Цильна"</t>
  </si>
  <si>
    <t>7321006945</t>
  </si>
  <si>
    <t>28435519</t>
  </si>
  <si>
    <t>МКП «Комбытсервис»</t>
  </si>
  <si>
    <t>7321318528</t>
  </si>
  <si>
    <t>31060718</t>
  </si>
  <si>
    <t>МУП " Водосервис Безводовский"</t>
  </si>
  <si>
    <t>7313010296</t>
  </si>
  <si>
    <t>26375403</t>
  </si>
  <si>
    <t>МУП " Живая  вода" Вальдиватское сельское поселение Карсунского района Ульяновской области</t>
  </si>
  <si>
    <t>7309904300</t>
  </si>
  <si>
    <t>02-11-2007 00:00:00</t>
  </si>
  <si>
    <t>31771478</t>
  </si>
  <si>
    <t>МУП "Вешкаймский Водоканал"</t>
  </si>
  <si>
    <t>7300036032</t>
  </si>
  <si>
    <t>31507320</t>
  </si>
  <si>
    <t>МУП "Вешкаймское водоснабжение"</t>
  </si>
  <si>
    <t>7309008946</t>
  </si>
  <si>
    <t>21-07-2021 00:00:00</t>
  </si>
  <si>
    <t>31039156</t>
  </si>
  <si>
    <t>МУП "Водоканал"</t>
  </si>
  <si>
    <t>7309006917</t>
  </si>
  <si>
    <t>27568771</t>
  </si>
  <si>
    <t>7321317228</t>
  </si>
  <si>
    <t>26545908</t>
  </si>
  <si>
    <t>МУП "ДОЛИНА"</t>
  </si>
  <si>
    <t>7311006978</t>
  </si>
  <si>
    <t>25-12-2007 00:00:00</t>
  </si>
  <si>
    <t>26375385</t>
  </si>
  <si>
    <t>МУП "Еделевское ЖКХ"</t>
  </si>
  <si>
    <t>7308005420</t>
  </si>
  <si>
    <t>730801001</t>
  </si>
  <si>
    <t>26375474</t>
  </si>
  <si>
    <t>МУП "ЖКХ с. Крестово-Городище"</t>
  </si>
  <si>
    <t>7323007101</t>
  </si>
  <si>
    <t>26476490</t>
  </si>
  <si>
    <t>МУП "ЖКХ" Валгусское сельское поселение</t>
  </si>
  <si>
    <t>7306040388</t>
  </si>
  <si>
    <t>26375376</t>
  </si>
  <si>
    <t>МУП "ЖКХ" Коржевское сельское поселение</t>
  </si>
  <si>
    <t>7306039343</t>
  </si>
  <si>
    <t>31223665</t>
  </si>
  <si>
    <t>МУП "Забота"</t>
  </si>
  <si>
    <t>7309005825</t>
  </si>
  <si>
    <t>26461712</t>
  </si>
  <si>
    <t>МУП "Исток"</t>
  </si>
  <si>
    <t>7306039992</t>
  </si>
  <si>
    <t>26375402</t>
  </si>
  <si>
    <t>7309904251</t>
  </si>
  <si>
    <t>30796186</t>
  </si>
  <si>
    <t>7313010218</t>
  </si>
  <si>
    <t>28462064</t>
  </si>
  <si>
    <t>МУП "Ишеевское"</t>
  </si>
  <si>
    <t>7321319095</t>
  </si>
  <si>
    <t>26375423</t>
  </si>
  <si>
    <t>МУП "Коромысловское ЖКХ"</t>
  </si>
  <si>
    <t>7313004246</t>
  </si>
  <si>
    <t>26476526</t>
  </si>
  <si>
    <t>МУП "Нива"</t>
  </si>
  <si>
    <t>7306040758</t>
  </si>
  <si>
    <t>26375399</t>
  </si>
  <si>
    <t>МУП "Родник"</t>
  </si>
  <si>
    <t>7309903875</t>
  </si>
  <si>
    <t>31312981</t>
  </si>
  <si>
    <t>МУП "Родник" Астрадамовское сельское поселение Сурского района Ульяновской области</t>
  </si>
  <si>
    <t>7309006762</t>
  </si>
  <si>
    <t>26375386</t>
  </si>
  <si>
    <t>МУП "Спешневское ЖКХ"</t>
  </si>
  <si>
    <t>7308005438</t>
  </si>
  <si>
    <t>26461710</t>
  </si>
  <si>
    <t>МУП "Центр"</t>
  </si>
  <si>
    <t>7306040229</t>
  </si>
  <si>
    <t>31409408</t>
  </si>
  <si>
    <t>МУП "Чердаклыводоканал"</t>
  </si>
  <si>
    <t>7329032506</t>
  </si>
  <si>
    <t>31435551</t>
  </si>
  <si>
    <t>МУП «Аква» МО Игнатовское городское поселение Майнского района Ульяновской области</t>
  </si>
  <si>
    <t>7309008720</t>
  </si>
  <si>
    <t>31578762</t>
  </si>
  <si>
    <t>МУП «Кузоватовское коммунальное хозяйство» МО «Кузоватовский район» Ульяновской области</t>
  </si>
  <si>
    <t>7313014759</t>
  </si>
  <si>
    <t>13-04-2022 00:00:00</t>
  </si>
  <si>
    <t>27221576</t>
  </si>
  <si>
    <t>МУП ЖКХ "Анненковское"</t>
  </si>
  <si>
    <t>7309906315</t>
  </si>
  <si>
    <t>31004490</t>
  </si>
  <si>
    <t>МУП ЖКХ "Белоярское"</t>
  </si>
  <si>
    <t>7329026076</t>
  </si>
  <si>
    <t>26375409</t>
  </si>
  <si>
    <t>МУП ЖКХ "Калмаюрское сельское поселение"</t>
  </si>
  <si>
    <t>7310101629</t>
  </si>
  <si>
    <t>26375471</t>
  </si>
  <si>
    <t>МУП ЖКХ "Красноярское"</t>
  </si>
  <si>
    <t>7323006669</t>
  </si>
  <si>
    <t>26472996</t>
  </si>
  <si>
    <t>МУП ЖКХ МО Глотовское городское поселение</t>
  </si>
  <si>
    <t>7306037956</t>
  </si>
  <si>
    <t>26375421</t>
  </si>
  <si>
    <t>МУП Услуги</t>
  </si>
  <si>
    <t>7311006375</t>
  </si>
  <si>
    <t>26381401</t>
  </si>
  <si>
    <t>ОГАУСО СРЦ ИМ. ЧУЧКАЛОВА</t>
  </si>
  <si>
    <t>7321020403</t>
  </si>
  <si>
    <t>26468195</t>
  </si>
  <si>
    <t>ОГКП "Ульяновский областной водоканал"</t>
  </si>
  <si>
    <t>7315905278</t>
  </si>
  <si>
    <t>31226884</t>
  </si>
  <si>
    <t>ООО "АКВА ПЛЮС"</t>
  </si>
  <si>
    <t>7329028683</t>
  </si>
  <si>
    <t>26375381</t>
  </si>
  <si>
    <t>ООО "Водолей"</t>
  </si>
  <si>
    <t>7306038036</t>
  </si>
  <si>
    <t>27506381</t>
  </si>
  <si>
    <t>ООО "Водстрой"</t>
  </si>
  <si>
    <t>7310103626</t>
  </si>
  <si>
    <t>731801001</t>
  </si>
  <si>
    <t>28435504</t>
  </si>
  <si>
    <t>ООО "Возрождение"</t>
  </si>
  <si>
    <t>7321318214</t>
  </si>
  <si>
    <t>28858280</t>
  </si>
  <si>
    <t>ООО "ЖКХ Новоселки"</t>
  </si>
  <si>
    <t>7329015250</t>
  </si>
  <si>
    <t>17-12-2014 00:00:00</t>
  </si>
  <si>
    <t>26473611</t>
  </si>
  <si>
    <t>ООО "Жилхозкооперация"</t>
  </si>
  <si>
    <t>7310103640</t>
  </si>
  <si>
    <t>25-12-2009 00:00:00</t>
  </si>
  <si>
    <t>31495527</t>
  </si>
  <si>
    <t>ООО "Исток"</t>
  </si>
  <si>
    <t>7321014801</t>
  </si>
  <si>
    <t>28462001</t>
  </si>
  <si>
    <t>7325123262</t>
  </si>
  <si>
    <t>30438447</t>
  </si>
  <si>
    <t>ООО "Источник"</t>
  </si>
  <si>
    <t>7321001224</t>
  </si>
  <si>
    <t>31750641</t>
  </si>
  <si>
    <t>ООО "КОМСТРОЙ-СЕРВИС"</t>
  </si>
  <si>
    <t>7300030506</t>
  </si>
  <si>
    <t>30898578</t>
  </si>
  <si>
    <t>ООО "Монтажстрой"</t>
  </si>
  <si>
    <t>7306006274</t>
  </si>
  <si>
    <t>31460541</t>
  </si>
  <si>
    <t>ООО "Муниципальная управляющая компания"</t>
  </si>
  <si>
    <t>7309006829</t>
  </si>
  <si>
    <t>12-01-2021 00:00:00</t>
  </si>
  <si>
    <t>27681895</t>
  </si>
  <si>
    <t>ООО "Недрозапас"</t>
  </si>
  <si>
    <t>7328062882</t>
  </si>
  <si>
    <t>26375446</t>
  </si>
  <si>
    <t>ООО "ПСК "Красная Звезда"</t>
  </si>
  <si>
    <t>7321032769</t>
  </si>
  <si>
    <t>26375396</t>
  </si>
  <si>
    <t>ООО "Полбино"</t>
  </si>
  <si>
    <t>7309903603</t>
  </si>
  <si>
    <t>730991001</t>
  </si>
  <si>
    <t>26539803</t>
  </si>
  <si>
    <t>ООО "Поселение"</t>
  </si>
  <si>
    <t>7306038702</t>
  </si>
  <si>
    <t>11-09-2006 00:00:00</t>
  </si>
  <si>
    <t>30856435</t>
  </si>
  <si>
    <t>ООО "Премьера"</t>
  </si>
  <si>
    <t>7327022460</t>
  </si>
  <si>
    <t>26644557</t>
  </si>
  <si>
    <t>ООО "Птицефабрика Тагайская"</t>
  </si>
  <si>
    <t>7309901437</t>
  </si>
  <si>
    <t>24-12-2004 00:00:00</t>
  </si>
  <si>
    <t>30433010</t>
  </si>
  <si>
    <t>ООО "РЕСУРС-ЖКХ"</t>
  </si>
  <si>
    <t>7329018212</t>
  </si>
  <si>
    <t>28491191</t>
  </si>
  <si>
    <t>ООО "РК-Центр"</t>
  </si>
  <si>
    <t>7329010132</t>
  </si>
  <si>
    <t>31370460</t>
  </si>
  <si>
    <t>ООО "Родник"</t>
  </si>
  <si>
    <t>7329032288</t>
  </si>
  <si>
    <t>26560202</t>
  </si>
  <si>
    <t>ООО "Ростоки"</t>
  </si>
  <si>
    <t>7321315083</t>
  </si>
  <si>
    <t>02-04-2009 00:00:00</t>
  </si>
  <si>
    <t>30917423</t>
  </si>
  <si>
    <t>ООО "СП "ЧИШМЭ"</t>
  </si>
  <si>
    <t>7329001593</t>
  </si>
  <si>
    <t>31808365</t>
  </si>
  <si>
    <t>ООО "СТРОИМ ДОМ"</t>
  </si>
  <si>
    <t>7300020480</t>
  </si>
  <si>
    <t>31476622</t>
  </si>
  <si>
    <t>ООО "СФЕРА"</t>
  </si>
  <si>
    <t>7327094909</t>
  </si>
  <si>
    <t>26375422</t>
  </si>
  <si>
    <t>ООО "Силикат"</t>
  </si>
  <si>
    <t>7313003676</t>
  </si>
  <si>
    <t>30438432</t>
  </si>
  <si>
    <t>ООО "Силикат+"</t>
  </si>
  <si>
    <t>7313004278</t>
  </si>
  <si>
    <t>31361834</t>
  </si>
  <si>
    <t>ООО "Симбирск-СТеЛС"</t>
  </si>
  <si>
    <t>7325083813</t>
  </si>
  <si>
    <t>31768876</t>
  </si>
  <si>
    <t>ООО "Система"</t>
  </si>
  <si>
    <t>7300032510</t>
  </si>
  <si>
    <t>28501036</t>
  </si>
  <si>
    <t>ООО "Строитель"</t>
  </si>
  <si>
    <t>7325108200</t>
  </si>
  <si>
    <t>26647129</t>
  </si>
  <si>
    <t>ООО "Сурскжилкомхоз"</t>
  </si>
  <si>
    <t>7309903018</t>
  </si>
  <si>
    <t>18-01-2006 00:00:00</t>
  </si>
  <si>
    <t>26647134</t>
  </si>
  <si>
    <t>ООО "Тимирязевское"</t>
  </si>
  <si>
    <t>7321316143</t>
  </si>
  <si>
    <t>13-09-2010 00:00:00</t>
  </si>
  <si>
    <t>27627166</t>
  </si>
  <si>
    <t>ООО "УЛЬЯНОВСКОБЛВОДОКАНАЛ"</t>
  </si>
  <si>
    <t>7728778215</t>
  </si>
  <si>
    <t>19-07-2011 00:00:00</t>
  </si>
  <si>
    <t>26822800</t>
  </si>
  <si>
    <t>ООО “Инзенский завод фильтровальных материалов”</t>
  </si>
  <si>
    <t>7306006475</t>
  </si>
  <si>
    <t>27987886</t>
  </si>
  <si>
    <t>ООО УК "Новая Майна"</t>
  </si>
  <si>
    <t>7329007186</t>
  </si>
  <si>
    <t>31509317</t>
  </si>
  <si>
    <t>Общество с ограниченной ответственностью "Поволжская водная компания"</t>
  </si>
  <si>
    <t>7328107149</t>
  </si>
  <si>
    <t>05-08-2021 00:00:00</t>
  </si>
  <si>
    <t>26539760</t>
  </si>
  <si>
    <t>СПК "Искра"</t>
  </si>
  <si>
    <t>7304000213</t>
  </si>
  <si>
    <t>730401001</t>
  </si>
  <si>
    <t>29-10-1992 00:00:00</t>
  </si>
  <si>
    <t>26375426</t>
  </si>
  <si>
    <t>СПК "Колос"</t>
  </si>
  <si>
    <t>7314000621</t>
  </si>
  <si>
    <t>731401001</t>
  </si>
  <si>
    <t>28012529</t>
  </si>
  <si>
    <t>СПК "По заветам Ленина"</t>
  </si>
  <si>
    <t>7314000580</t>
  </si>
  <si>
    <t>28264840</t>
  </si>
  <si>
    <t>СПК (колхоз) "Белоярский"</t>
  </si>
  <si>
    <t>7323000868</t>
  </si>
  <si>
    <t>26645353</t>
  </si>
  <si>
    <t>СХПК "Восток"</t>
  </si>
  <si>
    <t>7312000665</t>
  </si>
  <si>
    <t>731201001</t>
  </si>
  <si>
    <t>03-10-2002 00:00:00</t>
  </si>
  <si>
    <t>26375466</t>
  </si>
  <si>
    <t>СХПК "Победа"</t>
  </si>
  <si>
    <t>7322000939</t>
  </si>
  <si>
    <t>26375405</t>
  </si>
  <si>
    <t>СХПК им. Крупской</t>
  </si>
  <si>
    <t>7310000557</t>
  </si>
  <si>
    <t>26407514</t>
  </si>
  <si>
    <t>УМУП "Ульяновскводоканал"</t>
  </si>
  <si>
    <t>7303005240</t>
  </si>
  <si>
    <t>26503407</t>
  </si>
  <si>
    <t>ФГБОУ ВПО "Ульяновская ГСХА им. П.А.Столыпина"</t>
  </si>
  <si>
    <t>7303009510</t>
  </si>
  <si>
    <t>26375444</t>
  </si>
  <si>
    <t>ФКУ ИК-2 УФСИН России по Ульяновской области</t>
  </si>
  <si>
    <t>7321020410</t>
  </si>
  <si>
    <t>31361533</t>
  </si>
  <si>
    <t>Филиал "Ульяновская дамба" ФГБУ "Центррегионводхоз"</t>
  </si>
  <si>
    <t>5008028127</t>
  </si>
  <si>
    <t>30383265</t>
  </si>
  <si>
    <t>АО "Корпорация развития Ульяновской области"</t>
  </si>
  <si>
    <t>7325081245</t>
  </si>
  <si>
    <t>30383260</t>
  </si>
  <si>
    <t>ООО "Евроизол"</t>
  </si>
  <si>
    <t>6313131299</t>
  </si>
  <si>
    <t>30858687</t>
  </si>
  <si>
    <t>ООО "ЖКХ Сервис"</t>
  </si>
  <si>
    <t>7329003463</t>
  </si>
  <si>
    <t>31335968</t>
  </si>
  <si>
    <t>ООО "Русские Строительные Материалы"</t>
  </si>
  <si>
    <t>7327033173</t>
  </si>
  <si>
    <t>26540802</t>
  </si>
  <si>
    <t>ООО "УЗТИИ"</t>
  </si>
  <si>
    <t>7327047440</t>
  </si>
  <si>
    <t>27148292</t>
  </si>
  <si>
    <t>ООО "Форвард"</t>
  </si>
  <si>
    <t>7327057840</t>
  </si>
  <si>
    <t>10-02-2011 00:00:00</t>
  </si>
  <si>
    <t>27285008</t>
  </si>
  <si>
    <t>ООО "Экология"</t>
  </si>
  <si>
    <t>7313007230</t>
  </si>
  <si>
    <t>28-06-2011 00:00:00</t>
  </si>
  <si>
    <t>26544602</t>
  </si>
  <si>
    <t>ООО  "Гео-Сервис"</t>
  </si>
  <si>
    <t>7327051359</t>
  </si>
  <si>
    <t>31708309</t>
  </si>
  <si>
    <t>ООО  "ПРЕМИУМ ПРОЕКТ"</t>
  </si>
  <si>
    <t>7328078642</t>
  </si>
  <si>
    <t>27903120</t>
  </si>
  <si>
    <t>ООО "Благо"</t>
  </si>
  <si>
    <t>7302024177</t>
  </si>
  <si>
    <t>30919264</t>
  </si>
  <si>
    <t>ООО "Горкомхоз"</t>
  </si>
  <si>
    <t>7328069510</t>
  </si>
  <si>
    <t>31708408</t>
  </si>
  <si>
    <t>ООО "ДАНН-СЕРВИС"</t>
  </si>
  <si>
    <t>7328081998</t>
  </si>
  <si>
    <t>31708334</t>
  </si>
  <si>
    <t>ООО "Зеленый город"</t>
  </si>
  <si>
    <t>7328085449</t>
  </si>
  <si>
    <t>26421971</t>
  </si>
  <si>
    <t>ООО "Контракт плюс"</t>
  </si>
  <si>
    <t>7325033724</t>
  </si>
  <si>
    <t>31708357</t>
  </si>
  <si>
    <t>ООО "Красная Стрела"</t>
  </si>
  <si>
    <t>7328080271</t>
  </si>
  <si>
    <t>31779018</t>
  </si>
  <si>
    <t>ООО "МЭО "ЮГ"</t>
  </si>
  <si>
    <t>7300026080</t>
  </si>
  <si>
    <t>31381000</t>
  </si>
  <si>
    <t>ООО "Межрегиональная Экологическая Компания"</t>
  </si>
  <si>
    <t>6318020112</t>
  </si>
  <si>
    <t>631801001</t>
  </si>
  <si>
    <t>31269516</t>
  </si>
  <si>
    <t>ООО "ПрофЭко"</t>
  </si>
  <si>
    <t>7327049462</t>
  </si>
  <si>
    <t>26382764</t>
  </si>
  <si>
    <t>ООО "Современные экологические технологии"</t>
  </si>
  <si>
    <t>7302023790</t>
  </si>
  <si>
    <t>28447653</t>
  </si>
  <si>
    <t>ООО "УК Экостандарт"</t>
  </si>
  <si>
    <t>7328073933</t>
  </si>
  <si>
    <t>26644534</t>
  </si>
  <si>
    <t>ООО "Уют"</t>
  </si>
  <si>
    <t>7313006109</t>
  </si>
  <si>
    <t>26382768</t>
  </si>
  <si>
    <t>ООО "Центр экологических технологий"</t>
  </si>
  <si>
    <t>7325042140</t>
  </si>
  <si>
    <t>31180148</t>
  </si>
  <si>
    <t>ООО "Экосистема"</t>
  </si>
  <si>
    <t>7325145146</t>
  </si>
  <si>
    <t>NSRF</t>
  </si>
  <si>
    <t>MR_NAME</t>
  </si>
  <si>
    <t>OKTMO_MR_NAME</t>
  </si>
  <si>
    <t>MO_NAME</t>
  </si>
  <si>
    <t>OKTMO_NAME</t>
  </si>
  <si>
    <t>TYPE</t>
  </si>
  <si>
    <t>MR_ID</t>
  </si>
  <si>
    <t>Базарносызганский муниципальный район</t>
  </si>
  <si>
    <t>73602000</t>
  </si>
  <si>
    <t>муниципальный район</t>
  </si>
  <si>
    <t>Базарносызганское городское поселение</t>
  </si>
  <si>
    <t>73602151</t>
  </si>
  <si>
    <t>городское поселение, в состав которого входит поселок</t>
  </si>
  <si>
    <t>Должниковское</t>
  </si>
  <si>
    <t>73602408</t>
  </si>
  <si>
    <t>сельское поселение</t>
  </si>
  <si>
    <t>Лапшаурское</t>
  </si>
  <si>
    <t>73602412</t>
  </si>
  <si>
    <t>Папузинское</t>
  </si>
  <si>
    <t>73602425</t>
  </si>
  <si>
    <t>Сосновоборское</t>
  </si>
  <si>
    <t>73602405</t>
  </si>
  <si>
    <t>Барышский муниципальный район</t>
  </si>
  <si>
    <t>73604000</t>
  </si>
  <si>
    <t>Барышское городское поселение</t>
  </si>
  <si>
    <t>73604101</t>
  </si>
  <si>
    <t>городское поселение, в состав которого входит город</t>
  </si>
  <si>
    <t>Жадовское городское поселение</t>
  </si>
  <si>
    <t>73604152</t>
  </si>
  <si>
    <t>Живайкинское</t>
  </si>
  <si>
    <t>73604420</t>
  </si>
  <si>
    <t>Земляничненское</t>
  </si>
  <si>
    <t>73604432</t>
  </si>
  <si>
    <t>Измайловское городское поселение</t>
  </si>
  <si>
    <t>73604154</t>
  </si>
  <si>
    <t>Ленинское городское поселение</t>
  </si>
  <si>
    <t>73604156</t>
  </si>
  <si>
    <t>Малохомутерское</t>
  </si>
  <si>
    <t>73604450</t>
  </si>
  <si>
    <t>Поливановское</t>
  </si>
  <si>
    <t>73604475</t>
  </si>
  <si>
    <t>Старотимошкинское городское поселение</t>
  </si>
  <si>
    <t>73604158</t>
  </si>
  <si>
    <t>Вешкаймский муниципальный район</t>
  </si>
  <si>
    <t>73607000</t>
  </si>
  <si>
    <t>Бекетовское</t>
  </si>
  <si>
    <t>73607410</t>
  </si>
  <si>
    <t>Вешкаймское городское поселение</t>
  </si>
  <si>
    <t>73607151</t>
  </si>
  <si>
    <t>Ермоловское</t>
  </si>
  <si>
    <t>73607440</t>
  </si>
  <si>
    <t>Каргинское</t>
  </si>
  <si>
    <t>73607450</t>
  </si>
  <si>
    <t>Стемасское</t>
  </si>
  <si>
    <t>73607480</t>
  </si>
  <si>
    <t>Чуфаровское городское поселение</t>
  </si>
  <si>
    <t>73607158</t>
  </si>
  <si>
    <t>Инзенский муниципальный район</t>
  </si>
  <si>
    <t>73610000</t>
  </si>
  <si>
    <t>Валгусское</t>
  </si>
  <si>
    <t>73610425</t>
  </si>
  <si>
    <t>Глотовское городское поселение</t>
  </si>
  <si>
    <t>73610158</t>
  </si>
  <si>
    <t>Инзенское городское поселение</t>
  </si>
  <si>
    <t>73610101</t>
  </si>
  <si>
    <t>Коржевское</t>
  </si>
  <si>
    <t>73610445</t>
  </si>
  <si>
    <t>Оськинское</t>
  </si>
  <si>
    <t>73610455</t>
  </si>
  <si>
    <t>Сюксюмское</t>
  </si>
  <si>
    <t>73610475</t>
  </si>
  <si>
    <t>Труслейское</t>
  </si>
  <si>
    <t>73610480</t>
  </si>
  <si>
    <t>Черемушкинское</t>
  </si>
  <si>
    <t>73610487</t>
  </si>
  <si>
    <t>Карсунский муниципальный район</t>
  </si>
  <si>
    <t>73614000</t>
  </si>
  <si>
    <t>Большепоселковское</t>
  </si>
  <si>
    <t>73614425</t>
  </si>
  <si>
    <t>Вальдиватское</t>
  </si>
  <si>
    <t>73614430</t>
  </si>
  <si>
    <t>Горенское</t>
  </si>
  <si>
    <t>73614470</t>
  </si>
  <si>
    <t>Карсунское городское поселение</t>
  </si>
  <si>
    <t>73614151</t>
  </si>
  <si>
    <t>Новопогореловское</t>
  </si>
  <si>
    <t>73614450</t>
  </si>
  <si>
    <t>Сосновское</t>
  </si>
  <si>
    <t>73614455</t>
  </si>
  <si>
    <t>Урено-Карлинское</t>
  </si>
  <si>
    <t>73614480</t>
  </si>
  <si>
    <t>Языковское городское поселение</t>
  </si>
  <si>
    <t>73614158</t>
  </si>
  <si>
    <t>Кузоватовский муниципальный район</t>
  </si>
  <si>
    <t>73616000</t>
  </si>
  <si>
    <t>Безводовское</t>
  </si>
  <si>
    <t>73616410</t>
  </si>
  <si>
    <t>Еделевское</t>
  </si>
  <si>
    <t>73616420</t>
  </si>
  <si>
    <t>Коромысловское</t>
  </si>
  <si>
    <t>73616430</t>
  </si>
  <si>
    <t>Кузоватовское городское поселение</t>
  </si>
  <si>
    <t>73616151</t>
  </si>
  <si>
    <t>Лесоматюнинское</t>
  </si>
  <si>
    <t>73616445</t>
  </si>
  <si>
    <t>Спешневское</t>
  </si>
  <si>
    <t>73616465</t>
  </si>
  <si>
    <t>Майнский муниципальный район</t>
  </si>
  <si>
    <t>73620000</t>
  </si>
  <si>
    <t>Анненковское</t>
  </si>
  <si>
    <t>73620415</t>
  </si>
  <si>
    <t>Выровское</t>
  </si>
  <si>
    <t>73620420</t>
  </si>
  <si>
    <t>Гимовское</t>
  </si>
  <si>
    <t>73620455</t>
  </si>
  <si>
    <t>Игнатовское городское поселение</t>
  </si>
  <si>
    <t>73620158</t>
  </si>
  <si>
    <t>Майнское городское поселение</t>
  </si>
  <si>
    <t>73620151</t>
  </si>
  <si>
    <t>Старомаклаушинское</t>
  </si>
  <si>
    <t>73620460</t>
  </si>
  <si>
    <t>Тагайское</t>
  </si>
  <si>
    <t>73620470</t>
  </si>
  <si>
    <t>Мелекесский муниципальный район</t>
  </si>
  <si>
    <t>73622000</t>
  </si>
  <si>
    <t>Лебяжинское</t>
  </si>
  <si>
    <t>73622430</t>
  </si>
  <si>
    <t>Мулловское городское поселение</t>
  </si>
  <si>
    <t>73622153</t>
  </si>
  <si>
    <t>Николочеремшанское</t>
  </si>
  <si>
    <t>73622441</t>
  </si>
  <si>
    <t>60</t>
  </si>
  <si>
    <t>Новомайнское городское поселение</t>
  </si>
  <si>
    <t>73622160</t>
  </si>
  <si>
    <t>61</t>
  </si>
  <si>
    <t>Новоселкинское</t>
  </si>
  <si>
    <t>73622425</t>
  </si>
  <si>
    <t>62</t>
  </si>
  <si>
    <t>Рязановское</t>
  </si>
  <si>
    <t>73622456</t>
  </si>
  <si>
    <t>63</t>
  </si>
  <si>
    <t>Старосахчинское</t>
  </si>
  <si>
    <t>73622460</t>
  </si>
  <si>
    <t>64</t>
  </si>
  <si>
    <t>Тиинское</t>
  </si>
  <si>
    <t>73622465</t>
  </si>
  <si>
    <t>65</t>
  </si>
  <si>
    <t>Николаевский муниципальный район</t>
  </si>
  <si>
    <t>73625000</t>
  </si>
  <si>
    <t>Барановское</t>
  </si>
  <si>
    <t>73625415</t>
  </si>
  <si>
    <t>Головинское</t>
  </si>
  <si>
    <t>73625425</t>
  </si>
  <si>
    <t>67</t>
  </si>
  <si>
    <t>Дубровское</t>
  </si>
  <si>
    <t>73625435</t>
  </si>
  <si>
    <t>Канадейское</t>
  </si>
  <si>
    <t>73625439</t>
  </si>
  <si>
    <t>69</t>
  </si>
  <si>
    <t>70</t>
  </si>
  <si>
    <t>Николаевское городское поселение</t>
  </si>
  <si>
    <t>73625151</t>
  </si>
  <si>
    <t>71</t>
  </si>
  <si>
    <t>Никулинское</t>
  </si>
  <si>
    <t>73625445</t>
  </si>
  <si>
    <t>72</t>
  </si>
  <si>
    <t>Поспеловское</t>
  </si>
  <si>
    <t>73625455</t>
  </si>
  <si>
    <t>73</t>
  </si>
  <si>
    <t>Славкинское</t>
  </si>
  <si>
    <t>73625465</t>
  </si>
  <si>
    <t>74</t>
  </si>
  <si>
    <t>Сухотерешанское</t>
  </si>
  <si>
    <t>73625470</t>
  </si>
  <si>
    <t>75</t>
  </si>
  <si>
    <t>Новомалыклинский муниципальный район</t>
  </si>
  <si>
    <t>73627000</t>
  </si>
  <si>
    <t>Высококолковское</t>
  </si>
  <si>
    <t>73627420</t>
  </si>
  <si>
    <t>76</t>
  </si>
  <si>
    <t>77</t>
  </si>
  <si>
    <t>Новомалыклинское</t>
  </si>
  <si>
    <t>73627450</t>
  </si>
  <si>
    <t>78</t>
  </si>
  <si>
    <t>Новочеремшанское</t>
  </si>
  <si>
    <t>73627452</t>
  </si>
  <si>
    <t>79</t>
  </si>
  <si>
    <t>Среднесантимирское сельское поселение</t>
  </si>
  <si>
    <t>73627460</t>
  </si>
  <si>
    <t>80</t>
  </si>
  <si>
    <t>Среднеякушкинское</t>
  </si>
  <si>
    <t>73627462</t>
  </si>
  <si>
    <t>81</t>
  </si>
  <si>
    <t>Новоспасский муниципальный район</t>
  </si>
  <si>
    <t>73629000</t>
  </si>
  <si>
    <t>Коптевское</t>
  </si>
  <si>
    <t>73629410</t>
  </si>
  <si>
    <t>82</t>
  </si>
  <si>
    <t>Красносельское</t>
  </si>
  <si>
    <t>73629440</t>
  </si>
  <si>
    <t>83</t>
  </si>
  <si>
    <t>84</t>
  </si>
  <si>
    <t>Новоспасское городское поселение</t>
  </si>
  <si>
    <t>73629151</t>
  </si>
  <si>
    <t>85</t>
  </si>
  <si>
    <t>Садовское</t>
  </si>
  <si>
    <t>73629450</t>
  </si>
  <si>
    <t>86</t>
  </si>
  <si>
    <t>Троицкосунгурское</t>
  </si>
  <si>
    <t>73629480</t>
  </si>
  <si>
    <t>87</t>
  </si>
  <si>
    <t>Фабричновыселковское</t>
  </si>
  <si>
    <t>73629485</t>
  </si>
  <si>
    <t>88</t>
  </si>
  <si>
    <t>Павловский муниципальный район</t>
  </si>
  <si>
    <t>73632000</t>
  </si>
  <si>
    <t>Баклушинское</t>
  </si>
  <si>
    <t>73632405</t>
  </si>
  <si>
    <t>89</t>
  </si>
  <si>
    <t>90</t>
  </si>
  <si>
    <t>Павловское городское поселение</t>
  </si>
  <si>
    <t>73632151</t>
  </si>
  <si>
    <t>91</t>
  </si>
  <si>
    <t>Пичеурское</t>
  </si>
  <si>
    <t>73632425</t>
  </si>
  <si>
    <t>92</t>
  </si>
  <si>
    <t>Холстовское</t>
  </si>
  <si>
    <t>73632440</t>
  </si>
  <si>
    <t>93</t>
  </si>
  <si>
    <t>Шаховское</t>
  </si>
  <si>
    <t>73632450</t>
  </si>
  <si>
    <t>94</t>
  </si>
  <si>
    <t>Шмалакское</t>
  </si>
  <si>
    <t>73632435</t>
  </si>
  <si>
    <t>95</t>
  </si>
  <si>
    <t>Радищевский муниципальный район</t>
  </si>
  <si>
    <t>73634000</t>
  </si>
  <si>
    <t>Дмитриевское</t>
  </si>
  <si>
    <t>73634420</t>
  </si>
  <si>
    <t>96</t>
  </si>
  <si>
    <t>Калиновское</t>
  </si>
  <si>
    <t>73634425</t>
  </si>
  <si>
    <t>97</t>
  </si>
  <si>
    <t>Октябрьское</t>
  </si>
  <si>
    <t>73634440</t>
  </si>
  <si>
    <t>98</t>
  </si>
  <si>
    <t>Ореховское</t>
  </si>
  <si>
    <t>73634445</t>
  </si>
  <si>
    <t>99</t>
  </si>
  <si>
    <t>100</t>
  </si>
  <si>
    <t>Радищевское городское поселение</t>
  </si>
  <si>
    <t>73634151</t>
  </si>
  <si>
    <t>101</t>
  </si>
  <si>
    <t>Сенгилеевский муниципальный район</t>
  </si>
  <si>
    <t>73636000</t>
  </si>
  <si>
    <t>Елаурское</t>
  </si>
  <si>
    <t>73636440</t>
  </si>
  <si>
    <t>102</t>
  </si>
  <si>
    <t>Красногуляевское городское поселение</t>
  </si>
  <si>
    <t>73636153</t>
  </si>
  <si>
    <t>103</t>
  </si>
  <si>
    <t>Новослободское</t>
  </si>
  <si>
    <t>73636460</t>
  </si>
  <si>
    <t>104</t>
  </si>
  <si>
    <t>105</t>
  </si>
  <si>
    <t>Сенгилеевское городское поселение</t>
  </si>
  <si>
    <t>73636101</t>
  </si>
  <si>
    <t>106</t>
  </si>
  <si>
    <t>Силикатненское городское поселение</t>
  </si>
  <si>
    <t>73636157</t>
  </si>
  <si>
    <t>107</t>
  </si>
  <si>
    <t>Тушнинское</t>
  </si>
  <si>
    <t>73636480</t>
  </si>
  <si>
    <t>108</t>
  </si>
  <si>
    <t>Старокулаткинский муниципальный район</t>
  </si>
  <si>
    <t>73639000</t>
  </si>
  <si>
    <t>Зеленовское сельское поселение</t>
  </si>
  <si>
    <t>73639450</t>
  </si>
  <si>
    <t>109</t>
  </si>
  <si>
    <t>Мостякское</t>
  </si>
  <si>
    <t>73639455</t>
  </si>
  <si>
    <t>110</t>
  </si>
  <si>
    <t>Староатлашское</t>
  </si>
  <si>
    <t>73639445</t>
  </si>
  <si>
    <t>111</t>
  </si>
  <si>
    <t>112</t>
  </si>
  <si>
    <t>Старокулаткинское городское поселение</t>
  </si>
  <si>
    <t>73639151</t>
  </si>
  <si>
    <t>113</t>
  </si>
  <si>
    <t>Терешанское</t>
  </si>
  <si>
    <t>73639440</t>
  </si>
  <si>
    <t>114</t>
  </si>
  <si>
    <t>Старомайнский муниципальный район</t>
  </si>
  <si>
    <t>73642000</t>
  </si>
  <si>
    <t>Жедяевское</t>
  </si>
  <si>
    <t>73642425</t>
  </si>
  <si>
    <t>115</t>
  </si>
  <si>
    <t>Кандалинское</t>
  </si>
  <si>
    <t>73642405</t>
  </si>
  <si>
    <t>116</t>
  </si>
  <si>
    <t>Краснореченское</t>
  </si>
  <si>
    <t>73642430</t>
  </si>
  <si>
    <t>117</t>
  </si>
  <si>
    <t>Матвеевское</t>
  </si>
  <si>
    <t>73642445</t>
  </si>
  <si>
    <t>118</t>
  </si>
  <si>
    <t>Прибрежненское</t>
  </si>
  <si>
    <t>73642435</t>
  </si>
  <si>
    <t>119</t>
  </si>
  <si>
    <t>120</t>
  </si>
  <si>
    <t>Старомайнское городское поселение</t>
  </si>
  <si>
    <t>73642151</t>
  </si>
  <si>
    <t>121</t>
  </si>
  <si>
    <t>Урайкинское</t>
  </si>
  <si>
    <t>73642460</t>
  </si>
  <si>
    <t>122</t>
  </si>
  <si>
    <t>Сурский муниципальный район</t>
  </si>
  <si>
    <t>73644000</t>
  </si>
  <si>
    <t>Астрадамовское</t>
  </si>
  <si>
    <t>73644410</t>
  </si>
  <si>
    <t>123</t>
  </si>
  <si>
    <t>Лавинское</t>
  </si>
  <si>
    <t>73644455</t>
  </si>
  <si>
    <t>124</t>
  </si>
  <si>
    <t>Никитинское</t>
  </si>
  <si>
    <t>73644460</t>
  </si>
  <si>
    <t>125</t>
  </si>
  <si>
    <t>Сарское</t>
  </si>
  <si>
    <t>73644470</t>
  </si>
  <si>
    <t>126</t>
  </si>
  <si>
    <t>127</t>
  </si>
  <si>
    <t>Сурское городское поселение</t>
  </si>
  <si>
    <t>73644151</t>
  </si>
  <si>
    <t>128</t>
  </si>
  <si>
    <t>Хмелевское</t>
  </si>
  <si>
    <t>73644485</t>
  </si>
  <si>
    <t>129</t>
  </si>
  <si>
    <t>Чеботаевское</t>
  </si>
  <si>
    <t>73644475</t>
  </si>
  <si>
    <t>130</t>
  </si>
  <si>
    <t>Тереньгульский муниципальный район</t>
  </si>
  <si>
    <t>73648000</t>
  </si>
  <si>
    <t>Белогорское</t>
  </si>
  <si>
    <t>73648410</t>
  </si>
  <si>
    <t>131</t>
  </si>
  <si>
    <t>Красноборское</t>
  </si>
  <si>
    <t>73648430</t>
  </si>
  <si>
    <t>132</t>
  </si>
  <si>
    <t>Михайловское</t>
  </si>
  <si>
    <t>73648435</t>
  </si>
  <si>
    <t>133</t>
  </si>
  <si>
    <t>Подкуровское</t>
  </si>
  <si>
    <t>73648438</t>
  </si>
  <si>
    <t>134</t>
  </si>
  <si>
    <t>135</t>
  </si>
  <si>
    <t>Тереньгульское городское поселение</t>
  </si>
  <si>
    <t>73648151</t>
  </si>
  <si>
    <t>136</t>
  </si>
  <si>
    <t>Ясашноташлинское</t>
  </si>
  <si>
    <t>73648450</t>
  </si>
  <si>
    <t>137</t>
  </si>
  <si>
    <t>Ульяновский муниципальный район</t>
  </si>
  <si>
    <t>73652000</t>
  </si>
  <si>
    <t>Большеключищенское</t>
  </si>
  <si>
    <t>73652415</t>
  </si>
  <si>
    <t>138</t>
  </si>
  <si>
    <t>Зеленорощинское</t>
  </si>
  <si>
    <t>73652420</t>
  </si>
  <si>
    <t>139</t>
  </si>
  <si>
    <t>Ишеевское городское поселение</t>
  </si>
  <si>
    <t>73652151</t>
  </si>
  <si>
    <t>140</t>
  </si>
  <si>
    <t>Тетюшское</t>
  </si>
  <si>
    <t>73652465</t>
  </si>
  <si>
    <t>141</t>
  </si>
  <si>
    <t>Тимирязевское</t>
  </si>
  <si>
    <t>73652445</t>
  </si>
  <si>
    <t>142</t>
  </si>
  <si>
    <t>143</t>
  </si>
  <si>
    <t>Ундоровское</t>
  </si>
  <si>
    <t>73652470</t>
  </si>
  <si>
    <t>144</t>
  </si>
  <si>
    <t>Цильнинский муниципальный район</t>
  </si>
  <si>
    <t>73654000</t>
  </si>
  <si>
    <t>Алгашинское</t>
  </si>
  <si>
    <t>73654480</t>
  </si>
  <si>
    <t>145</t>
  </si>
  <si>
    <t>73654485</t>
  </si>
  <si>
    <t>146</t>
  </si>
  <si>
    <t>Большенагаткинское</t>
  </si>
  <si>
    <t>73654415</t>
  </si>
  <si>
    <t>147</t>
  </si>
  <si>
    <t>Елховоозерское</t>
  </si>
  <si>
    <t>73654425</t>
  </si>
  <si>
    <t>148</t>
  </si>
  <si>
    <t>Мокробугурнинское</t>
  </si>
  <si>
    <t>73654445</t>
  </si>
  <si>
    <t>149</t>
  </si>
  <si>
    <t>Новоникулинское</t>
  </si>
  <si>
    <t>73654455</t>
  </si>
  <si>
    <t>150</t>
  </si>
  <si>
    <t>Тимерсянское</t>
  </si>
  <si>
    <t>73654475</t>
  </si>
  <si>
    <t>151</t>
  </si>
  <si>
    <t>152</t>
  </si>
  <si>
    <t>Цильнинское городское поселение</t>
  </si>
  <si>
    <t>73654154</t>
  </si>
  <si>
    <t>153</t>
  </si>
  <si>
    <t>Чердаклинский муниципальный район</t>
  </si>
  <si>
    <t>73656000</t>
  </si>
  <si>
    <t>Белоярское</t>
  </si>
  <si>
    <t>73656410</t>
  </si>
  <si>
    <t>154</t>
  </si>
  <si>
    <t>Богдашкинское</t>
  </si>
  <si>
    <t>73656413</t>
  </si>
  <si>
    <t>155</t>
  </si>
  <si>
    <t>Бряндинское</t>
  </si>
  <si>
    <t>73656415</t>
  </si>
  <si>
    <t>156</t>
  </si>
  <si>
    <t>Калмаюрское</t>
  </si>
  <si>
    <t>73656470</t>
  </si>
  <si>
    <t>157</t>
  </si>
  <si>
    <t>Красноярское</t>
  </si>
  <si>
    <t>73656425</t>
  </si>
  <si>
    <t>158</t>
  </si>
  <si>
    <t>Крестовогородищенское</t>
  </si>
  <si>
    <t>73656430</t>
  </si>
  <si>
    <t>159</t>
  </si>
  <si>
    <t>Мирновское</t>
  </si>
  <si>
    <t>73656440</t>
  </si>
  <si>
    <t>160</t>
  </si>
  <si>
    <t>Озерское сельское поселение</t>
  </si>
  <si>
    <t>73656445</t>
  </si>
  <si>
    <t>161</t>
  </si>
  <si>
    <t>Октябрьское сельское поселение</t>
  </si>
  <si>
    <t>73656406</t>
  </si>
  <si>
    <t>162</t>
  </si>
  <si>
    <t>163</t>
  </si>
  <si>
    <t>Чердаклинское городское поселение</t>
  </si>
  <si>
    <t>73656151</t>
  </si>
  <si>
    <t>164</t>
  </si>
  <si>
    <t>городской округ</t>
  </si>
  <si>
    <t>город Новоульяновск</t>
  </si>
  <si>
    <t>73715000</t>
  </si>
  <si>
    <t>166</t>
  </si>
  <si>
    <t>город Ульяновск</t>
  </si>
  <si>
    <t>73701000</t>
  </si>
  <si>
    <t>167</t>
  </si>
  <si>
    <t>NUMBER_POINT</t>
  </si>
  <si>
    <t>INVP_NAME</t>
  </si>
  <si>
    <t>INVP_ID</t>
  </si>
  <si>
    <t>L_START_DATE</t>
  </si>
  <si>
    <t>L_END_DATE</t>
  </si>
  <si>
    <t>L_DECISION_NAME</t>
  </si>
  <si>
    <t>L_DECISION_TYPE</t>
  </si>
  <si>
    <t>L_DECISION_NMBR</t>
  </si>
  <si>
    <t>L_DECISION_DATE</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</si>
  <si>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2022-2028 годы</t>
  </si>
  <si>
    <t>18.10.2022</t>
  </si>
  <si>
    <t>18.10.2028</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</si>
  <si>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2023-2028 годы</t>
  </si>
  <si>
    <t>01.01.2023</t>
  </si>
  <si>
    <t>31.12.2028</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</si>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</sst>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22" fillId="0" borderId="12" xfId="61" applyFont="1" applyBorder="1" applyNumberFormat="1">
      <alignment horizontal="right"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23"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9"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0" xfId="61" applyFont="1" applyFill="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53"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94FCD-834D-3C3C-7737-BFF63EC3401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781C1-BB89-F91D-58D8-26664A56585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391</v>
      </c>
      <c r="F4" s="2239"/>
      <c r="G4" s="2240"/>
      <c r="H4" s="2240"/>
      <c r="I4" s="2241"/>
      <c r="J4" s="492"/>
      <c r="K4" s="454"/>
      <c r="L4" s="454"/>
      <c r="W4" s="448">
        <v>22</v>
      </c>
    </row>
    <row s="1636" customFormat="1" customHeight="1" ht="18">
      <c r="A5" s="760"/>
      <c r="D5" s="823"/>
      <c r="E5" s="2215" t="str">
        <f>IF(org=0,"Не определено",org)</f>
        <v>ООО "Ресурс"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303</v>
      </c>
      <c r="F7" s="2209"/>
      <c r="G7" s="2210"/>
      <c r="H7" s="2210"/>
      <c r="I7" s="2210"/>
      <c r="J7" s="2210"/>
      <c r="K7" s="2210"/>
      <c r="L7" s="2224" t="s">
        <v>304</v>
      </c>
      <c r="W7" s="448">
        <v>14</v>
      </c>
    </row>
    <row customHeight="1" ht="48.29999999999999">
      <c r="D8" s="451"/>
      <c r="E8" s="474" t="s">
        <v>87</v>
      </c>
      <c r="F8" s="824"/>
      <c r="G8" s="466" t="s">
        <v>85</v>
      </c>
      <c r="H8" s="466" t="s">
        <v>86</v>
      </c>
      <c r="I8" s="415" t="s">
        <v>84</v>
      </c>
      <c r="J8" s="415" t="s">
        <v>392</v>
      </c>
      <c r="K8" s="415" t="s">
        <v>393</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394</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28</v>
      </c>
      <c r="L12" s="2242"/>
      <c r="M12" s="512"/>
      <c r="N12" s="512"/>
      <c r="O12" s="512"/>
      <c r="P12" s="517" t="s">
        <v>395</v>
      </c>
      <c r="Q12" s="517" t="s">
        <v>396</v>
      </c>
      <c r="R12" s="518" t="s">
        <v>397</v>
      </c>
      <c r="S12" s="512" t="s">
        <v>398</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466D9-05D1-73CB-1B08-296679A861F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06"/>
      <c r="R6" s="357"/>
      <c r="S6" s="1310">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10">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45770</v>
      </c>
      <c r="W30" s="2265"/>
      <c r="X30" s="2265"/>
      <c r="Y30" s="2265"/>
      <c r="Z30" s="2265"/>
      <c r="AA30" s="2265"/>
      <c r="AB30" s="2265"/>
      <c r="AC30" s="327"/>
      <c r="AD30" s="2265" t="str">
        <f>IF(TITLE_DATE_PR_CHANGE="",IF(TITLE_DATE_PR="","",TITLE_DATE_PR),TITLE_DATE_PR_CHANGE)</f>
        <v>45770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исх.406, вх.№ 73-ИОГВ-17/834вх</v>
      </c>
      <c r="W31" s="2252"/>
      <c r="X31" s="2252"/>
      <c r="Y31" s="2252"/>
      <c r="Z31" s="2252"/>
      <c r="AA31" s="2252"/>
      <c r="AB31" s="2252"/>
      <c r="AC31" s="327"/>
      <c r="AD31" s="2252" t="str">
        <f>IF(TITLE_NUMBER_PR_CHANGE="",IF(TITLE_NUMBER_PR="","",TITLE_NUMBER_PR),TITLE_NUMBER_PR_CHANGE)</f>
        <v>исх.406, вх.№ 73-ИОГВ-17/834вх</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45770</v>
      </c>
      <c r="W34" s="2265"/>
      <c r="X34" s="2265"/>
      <c r="Y34" s="2265"/>
      <c r="Z34" s="2265"/>
      <c r="AA34" s="2265"/>
      <c r="AB34" s="2265"/>
      <c r="AC34" s="327"/>
      <c r="AD34" s="2265" t="str">
        <f>IF(TITLE_DATE_PR_CHANGE="",IF(TITLE_DATE_PR="","",TITLE_DATE_PR),TITLE_DATE_PR_CHANGE)</f>
        <v>45770</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исх.406, вх.№ 73-ИОГВ-17/834вх</v>
      </c>
      <c r="W35" s="2252"/>
      <c r="X35" s="2252"/>
      <c r="Y35" s="2252"/>
      <c r="Z35" s="2252"/>
      <c r="AA35" s="2252"/>
      <c r="AB35" s="2252"/>
      <c r="AC35" s="327"/>
      <c r="AD35" s="2252" t="str">
        <f>IF(TITLE_NUMBER_PR_CHANGE="",IF(TITLE_NUMBER_PR="","",TITLE_NUMBER_PR),TITLE_NUMBER_PR_CHANGE)</f>
        <v>исх.406, вх.№ 73-ИОГВ-17/834вх</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406</v>
      </c>
      <c r="P47" s="2258">
        <v>1</v>
      </c>
      <c r="Q47" s="1221"/>
      <c r="R47" s="357"/>
      <c r="S47" s="1225"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409</v>
      </c>
      <c r="P48" s="2258"/>
      <c r="Q48" s="2258">
        <v>1</v>
      </c>
      <c r="R48" s="358"/>
      <c r="S48" s="1225"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412</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DE0A67-F823-2ED1-F21B-21CA7F578BE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45770</v>
      </c>
      <c r="W30" s="2265"/>
      <c r="X30" s="2265"/>
      <c r="Y30" s="2265"/>
      <c r="Z30" s="2265"/>
      <c r="AA30" s="2265"/>
      <c r="AB30" s="2265"/>
      <c r="AC30" s="327"/>
      <c r="AD30" s="2265" t="str">
        <f>IF(TITLE_DATE_PR_CHANGE="",IF(TITLE_DATE_PR="","",TITLE_DATE_PR),TITLE_DATE_PR_CHANGE)</f>
        <v>45770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исх.406, вх.№ 73-ИОГВ-17/834вх</v>
      </c>
      <c r="W31" s="2252"/>
      <c r="X31" s="2252"/>
      <c r="Y31" s="2252"/>
      <c r="Z31" s="2252"/>
      <c r="AA31" s="2252"/>
      <c r="AB31" s="2252"/>
      <c r="AC31" s="327"/>
      <c r="AD31" s="2252" t="str">
        <f>IF(TITLE_NUMBER_PR_CHANGE="",IF(TITLE_NUMBER_PR="","",TITLE_NUMBER_PR),TITLE_NUMBER_PR_CHANGE)</f>
        <v>исх.406, вх.№ 73-ИОГВ-17/834вх</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45770</v>
      </c>
      <c r="W34" s="2265"/>
      <c r="X34" s="2265"/>
      <c r="Y34" s="2265"/>
      <c r="Z34" s="2265"/>
      <c r="AA34" s="2265"/>
      <c r="AB34" s="2265"/>
      <c r="AC34" s="327"/>
      <c r="AD34" s="2265" t="str">
        <f>IF(TITLE_DATE_PR_CHANGE="",IF(TITLE_DATE_PR="","",TITLE_DATE_PR),TITLE_DATE_PR_CHANGE)</f>
        <v>45770</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исх.406, вх.№ 73-ИОГВ-17/834вх</v>
      </c>
      <c r="W35" s="2252"/>
      <c r="X35" s="2252"/>
      <c r="Y35" s="2252"/>
      <c r="Z35" s="2252"/>
      <c r="AA35" s="2252"/>
      <c r="AB35" s="2252"/>
      <c r="AC35" s="327"/>
      <c r="AD35" s="2252" t="str">
        <f>IF(TITLE_NUMBER_PR_CHANGE="",IF(TITLE_NUMBER_PR="","",TITLE_NUMBER_PR),TITLE_NUMBER_PR_CHANGE)</f>
        <v>исх.406, вх.№ 73-ИОГВ-17/834вх</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160</v>
      </c>
      <c r="B44" s="1364" t="s">
        <v>161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160</v>
      </c>
      <c r="B47" s="1364" t="s">
        <v>161</v>
      </c>
      <c r="C47" s="1364" t="s">
        <v>162</v>
      </c>
      <c r="D47" s="1364" t="s">
        <v>163</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160</v>
      </c>
      <c r="B48" s="1364" t="s">
        <v>161</v>
      </c>
      <c r="C48" s="1364" t="s">
        <v>162</v>
      </c>
      <c r="D48" s="1364" t="s">
        <v>163</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160</v>
      </c>
      <c r="B49" s="1364" t="s">
        <v>161</v>
      </c>
      <c r="C49" s="1364" t="s">
        <v>162</v>
      </c>
      <c r="D49" s="1364" t="s">
        <v>163</v>
      </c>
      <c r="E49" s="2260"/>
      <c r="F49" s="2260"/>
      <c r="G49" s="2260"/>
      <c r="H49" s="2260"/>
      <c r="I49" s="2287"/>
      <c r="J49" s="2287"/>
      <c r="K49" s="2257" t="str">
        <f>J48&amp;".1"</f>
        <v>....1.1.1</v>
      </c>
      <c r="L49" s="1365" t="s">
        <v>412</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512">
        <f>STRCHECKDATE(V50:AL50)</f>
      </c>
      <c r="AO49" s="501"/>
      <c r="AP49" s="501" t="str">
        <f>IF(T49="","",T49)</f>
        <v/>
      </c>
      <c r="AQ49" s="501"/>
      <c r="AR49" s="501"/>
      <c r="AS49" s="1156">
        <v>21</v>
      </c>
    </row>
    <row customHeight="1" ht="1.05">
      <c r="A50" s="1364" t="s">
        <v>160</v>
      </c>
      <c r="B50" s="1364" t="s">
        <v>161</v>
      </c>
      <c r="C50" s="1364" t="s">
        <v>162</v>
      </c>
      <c r="D50" s="1364" t="s">
        <v>163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223EB-0454-5DD7-54C7-C5AEC2262C8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45770</v>
      </c>
      <c r="W30" s="2265"/>
      <c r="X30" s="2265"/>
      <c r="Y30" s="2265"/>
      <c r="Z30" s="2265"/>
      <c r="AA30" s="2265"/>
      <c r="AB30" s="2265"/>
      <c r="AC30" s="1636"/>
      <c r="AD30" s="2265" t="str">
        <f>IF(TITLE_DATE_PR_CHANGE="",IF(TITLE_DATE_PR="","",TITLE_DATE_PR),TITLE_DATE_PR_CHANGE)</f>
        <v>45770</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исх.406, вх.№ 73-ИОГВ-17/834вх</v>
      </c>
      <c r="W31" s="2252"/>
      <c r="X31" s="2252"/>
      <c r="Y31" s="2252"/>
      <c r="Z31" s="2252"/>
      <c r="AA31" s="2252"/>
      <c r="AB31" s="2252"/>
      <c r="AC31" s="1636"/>
      <c r="AD31" s="2252" t="str">
        <f>IF(TITLE_NUMBER_PR_CHANGE="",IF(TITLE_NUMBER_PR="","",TITLE_NUMBER_PR),TITLE_NUMBER_PR_CHANGE)</f>
        <v>исх.406, вх.№ 73-ИОГВ-17/834вх</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45770</v>
      </c>
      <c r="W34" s="2265"/>
      <c r="X34" s="2265"/>
      <c r="Y34" s="2265"/>
      <c r="Z34" s="2265"/>
      <c r="AA34" s="2265"/>
      <c r="AB34" s="2265"/>
      <c r="AC34" s="1636"/>
      <c r="AD34" s="2265" t="str">
        <f>IF(TITLE_DATE_PR_CHANGE="",IF(TITLE_DATE_PR="","",TITLE_DATE_PR),TITLE_DATE_PR_CHANGE)</f>
        <v>45770</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исх.406, вх.№ 73-ИОГВ-17/834вх</v>
      </c>
      <c r="W35" s="2252"/>
      <c r="X35" s="2252"/>
      <c r="Y35" s="2252"/>
      <c r="Z35" s="2252"/>
      <c r="AA35" s="2252"/>
      <c r="AB35" s="2252"/>
      <c r="AC35" s="1636"/>
      <c r="AD35" s="2252" t="str">
        <f>IF(TITLE_NUMBER_PR_CHANGE="",IF(TITLE_NUMBER_PR="","",TITLE_NUMBER_PR),TITLE_NUMBER_PR_CHANGE)</f>
        <v>исх.406, вх.№ 73-ИОГВ-17/834вх</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87</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134</v>
      </c>
      <c r="C41" s="1267" t="s">
        <v>135</v>
      </c>
      <c r="D41" s="1267" t="s">
        <v>136</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209</v>
      </c>
      <c r="B54" s="1376" t="s">
        <v>210</v>
      </c>
      <c r="C54" s="1376" t="s">
        <v>211</v>
      </c>
      <c r="D54" s="1375"/>
      <c r="E54" s="2291"/>
      <c r="F54" s="2291"/>
      <c r="G54" s="2290"/>
      <c r="H54" s="1375"/>
      <c r="I54" s="1375"/>
      <c r="J54" s="1375"/>
      <c r="K54" s="1375"/>
      <c r="L54" s="1378"/>
      <c r="M54" s="1379"/>
      <c r="N54" s="1379"/>
      <c r="O54" s="352"/>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209</v>
      </c>
      <c r="B55" s="1376" t="s">
        <v>210</v>
      </c>
      <c r="C55" s="1375"/>
      <c r="D55" s="1375"/>
      <c r="E55" s="2291"/>
      <c r="F55" s="2290"/>
      <c r="G55" s="1375"/>
      <c r="H55" s="1375"/>
      <c r="I55" s="1375"/>
      <c r="J55" s="1375"/>
      <c r="K55" s="1375"/>
      <c r="L55" s="1378"/>
      <c r="M55" s="1380"/>
      <c r="N55" s="1380"/>
      <c r="O55" s="352"/>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209</v>
      </c>
      <c r="B56" s="1376"/>
      <c r="C56" s="1376"/>
      <c r="D56" s="1376"/>
      <c r="E56" s="2290"/>
      <c r="F56" s="1376"/>
      <c r="G56" s="1376"/>
      <c r="H56" s="1376"/>
      <c r="I56" s="1376"/>
      <c r="J56" s="1376"/>
      <c r="K56" s="1376"/>
      <c r="L56" s="1382"/>
      <c r="M56" s="1380"/>
      <c r="N56" s="1380"/>
      <c r="O56" s="352"/>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256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45FED-13CF-BAA5-156E-7F5C35F3558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45770</v>
      </c>
      <c r="W30" s="2265"/>
      <c r="X30" s="2265"/>
      <c r="Y30" s="2265"/>
      <c r="Z30" s="2265"/>
      <c r="AA30" s="2265"/>
      <c r="AB30" s="2265"/>
      <c r="AC30" s="1636"/>
      <c r="AD30" s="2265" t="str">
        <f>IF(TITLE_DATE_PR_CHANGE="",IF(TITLE_DATE_PR="","",TITLE_DATE_PR),TITLE_DATE_PR_CHANGE)</f>
        <v>45770</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исх.406, вх.№ 73-ИОГВ-17/834вх</v>
      </c>
      <c r="W31" s="2252"/>
      <c r="X31" s="2252"/>
      <c r="Y31" s="2252"/>
      <c r="Z31" s="2252"/>
      <c r="AA31" s="2252"/>
      <c r="AB31" s="2252"/>
      <c r="AC31" s="1636"/>
      <c r="AD31" s="2252" t="str">
        <f>IF(TITLE_NUMBER_PR_CHANGE="",IF(TITLE_NUMBER_PR="","",TITLE_NUMBER_PR),TITLE_NUMBER_PR_CHANGE)</f>
        <v>исх.406, вх.№ 73-ИОГВ-17/834вх</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45770</v>
      </c>
      <c r="W34" s="2265"/>
      <c r="X34" s="2265"/>
      <c r="Y34" s="2265"/>
      <c r="Z34" s="2265"/>
      <c r="AA34" s="2265"/>
      <c r="AB34" s="2265"/>
      <c r="AC34" s="1636"/>
      <c r="AD34" s="2265" t="str">
        <f>IF(TITLE_DATE_PR_CHANGE="",IF(TITLE_DATE_PR="","",TITLE_DATE_PR),TITLE_DATE_PR_CHANGE)</f>
        <v>45770</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исх.406, вх.№ 73-ИОГВ-17/834вх</v>
      </c>
      <c r="W35" s="2252"/>
      <c r="X35" s="2252"/>
      <c r="Y35" s="2252"/>
      <c r="Z35" s="2252"/>
      <c r="AA35" s="2252"/>
      <c r="AB35" s="2252"/>
      <c r="AC35" s="1636"/>
      <c r="AD35" s="2252" t="str">
        <f>IF(TITLE_NUMBER_PR_CHANGE="",IF(TITLE_NUMBER_PR="","",TITLE_NUMBER_PR),TITLE_NUMBER_PR_CHANGE)</f>
        <v>исх.406, вх.№ 73-ИОГВ-17/834вх</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87</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134</v>
      </c>
      <c r="C41" s="1267" t="s">
        <v>135</v>
      </c>
      <c r="D41" s="1267" t="s">
        <v>136</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209</v>
      </c>
      <c r="B54" s="1268" t="s">
        <v>210</v>
      </c>
      <c r="C54" s="1268" t="s">
        <v>211</v>
      </c>
      <c r="D54" s="1975"/>
      <c r="E54" s="2291"/>
      <c r="F54" s="2291"/>
      <c r="G54" s="2290"/>
      <c r="H54" s="1975"/>
      <c r="I54" s="1975"/>
      <c r="J54" s="1975"/>
      <c r="K54" s="1975"/>
      <c r="L54" s="1381"/>
      <c r="M54" s="1611"/>
      <c r="N54" s="1611"/>
      <c r="O54" s="163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209</v>
      </c>
      <c r="B55" s="1268" t="s">
        <v>210</v>
      </c>
      <c r="C55" s="1975"/>
      <c r="D55" s="1975"/>
      <c r="E55" s="2291"/>
      <c r="F55" s="2290"/>
      <c r="G55" s="1975"/>
      <c r="H55" s="1975"/>
      <c r="I55" s="1975"/>
      <c r="J55" s="1975"/>
      <c r="K55" s="1975"/>
      <c r="L55" s="1381"/>
      <c r="M55" s="1976"/>
      <c r="N55" s="1976"/>
      <c r="O55" s="1636"/>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209</v>
      </c>
      <c r="B56" s="1268"/>
      <c r="C56" s="1268"/>
      <c r="D56" s="1268"/>
      <c r="E56" s="2290"/>
      <c r="F56" s="1268"/>
      <c r="G56" s="1268"/>
      <c r="H56" s="1268"/>
      <c r="I56" s="1268"/>
      <c r="J56" s="1268"/>
      <c r="K56" s="1268"/>
      <c r="L56" s="1311"/>
      <c r="M56" s="1976"/>
      <c r="N56" s="1976"/>
      <c r="O56" s="1636"/>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256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5A36C-4456-2D75-28B9-41BED2C93C6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45770</v>
      </c>
      <c r="W30" s="2265"/>
      <c r="X30" s="2265"/>
      <c r="Y30" s="2265"/>
      <c r="Z30" s="2265"/>
      <c r="AA30" s="2265"/>
      <c r="AB30" s="2265"/>
      <c r="AC30" s="327"/>
      <c r="AD30" s="2265" t="str">
        <f>IF(TITLE_DATE_PR_CHANGE="",IF(TITLE_DATE_PR="","",TITLE_DATE_PR),TITLE_DATE_PR_CHANGE)</f>
        <v>45770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исх.406, вх.№ 73-ИОГВ-17/834вх</v>
      </c>
      <c r="W31" s="2252"/>
      <c r="X31" s="2252"/>
      <c r="Y31" s="2252"/>
      <c r="Z31" s="2252"/>
      <c r="AA31" s="2252"/>
      <c r="AB31" s="2252"/>
      <c r="AC31" s="327"/>
      <c r="AD31" s="2252" t="str">
        <f>IF(TITLE_NUMBER_PR_CHANGE="",IF(TITLE_NUMBER_PR="","",TITLE_NUMBER_PR),TITLE_NUMBER_PR_CHANGE)</f>
        <v>исх.406, вх.№ 73-ИОГВ-17/834вх</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45770</v>
      </c>
      <c r="W34" s="2265"/>
      <c r="X34" s="2265"/>
      <c r="Y34" s="2265"/>
      <c r="Z34" s="2265"/>
      <c r="AA34" s="2265"/>
      <c r="AB34" s="2265"/>
      <c r="AC34" s="327"/>
      <c r="AD34" s="2265" t="str">
        <f>IF(TITLE_DATE_PR_CHANGE="",IF(TITLE_DATE_PR="","",TITLE_DATE_PR),TITLE_DATE_PR_CHANGE)</f>
        <v>45770</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исх.406, вх.№ 73-ИОГВ-17/834вх</v>
      </c>
      <c r="W35" s="2252"/>
      <c r="X35" s="2252"/>
      <c r="Y35" s="2252"/>
      <c r="Z35" s="2252"/>
      <c r="AA35" s="2252"/>
      <c r="AB35" s="2252"/>
      <c r="AC35" s="327"/>
      <c r="AD35" s="2252" t="str">
        <f>IF(TITLE_NUMBER_PR_CHANGE="",IF(TITLE_NUMBER_PR="","",TITLE_NUMBER_PR),TITLE_NUMBER_PR_CHANGE)</f>
        <v>исх.406, вх.№ 73-ИОГВ-17/834вх</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412</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413</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4760F8-618B-40E1-1CE9-16C66D93376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45770</v>
      </c>
      <c r="W30" s="2265"/>
      <c r="X30" s="2265"/>
      <c r="Y30" s="2265"/>
      <c r="Z30" s="2265"/>
      <c r="AA30" s="2265"/>
      <c r="AB30" s="2265"/>
      <c r="AC30" s="327"/>
      <c r="AD30" s="2265" t="str">
        <f>IF(TITLE_DATE_PR_CHANGE="",IF(TITLE_DATE_PR="","",TITLE_DATE_PR),TITLE_DATE_PR_CHANGE)</f>
        <v>45770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исх.406, вх.№ 73-ИОГВ-17/834вх</v>
      </c>
      <c r="W31" s="2252"/>
      <c r="X31" s="2252"/>
      <c r="Y31" s="2252"/>
      <c r="Z31" s="2252"/>
      <c r="AA31" s="2252"/>
      <c r="AB31" s="2252"/>
      <c r="AC31" s="327"/>
      <c r="AD31" s="2252" t="str">
        <f>IF(TITLE_NUMBER_PR_CHANGE="",IF(TITLE_NUMBER_PR="","",TITLE_NUMBER_PR),TITLE_NUMBER_PR_CHANGE)</f>
        <v>исх.406, вх.№ 73-ИОГВ-17/834вх</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45770</v>
      </c>
      <c r="W34" s="2265"/>
      <c r="X34" s="2265"/>
      <c r="Y34" s="2265"/>
      <c r="Z34" s="2265"/>
      <c r="AA34" s="2265"/>
      <c r="AB34" s="2265"/>
      <c r="AC34" s="327"/>
      <c r="AD34" s="2265" t="str">
        <f>IF(TITLE_DATE_PR_CHANGE="",IF(TITLE_DATE_PR="","",TITLE_DATE_PR),TITLE_DATE_PR_CHANGE)</f>
        <v>45770</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исх.406, вх.№ 73-ИОГВ-17/834вх</v>
      </c>
      <c r="W35" s="2252"/>
      <c r="X35" s="2252"/>
      <c r="Y35" s="2252"/>
      <c r="Z35" s="2252"/>
      <c r="AA35" s="2252"/>
      <c r="AB35" s="2252"/>
      <c r="AC35" s="327"/>
      <c r="AD35" s="2252" t="str">
        <f>IF(TITLE_NUMBER_PR_CHANGE="",IF(TITLE_NUMBER_PR="","",TITLE_NUMBER_PR),TITLE_NUMBER_PR_CHANGE)</f>
        <v>исх.406, вх.№ 73-ИОГВ-17/834вх</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451</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5EFF4D-F31D-EF85-7518-838D658CB1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402</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404</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405</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406</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409</v>
      </c>
      <c r="M7" s="538"/>
      <c r="N7" s="1367"/>
      <c r="P7" s="2258"/>
      <c r="Q7" s="2258">
        <v>1</v>
      </c>
      <c r="R7" s="1643"/>
      <c r="S7" s="2008">
        <f>$J7</f>
      </c>
      <c r="T7" s="287" t="s">
        <v>410</v>
      </c>
      <c r="U7" s="301"/>
      <c r="V7" s="2306"/>
      <c r="W7" s="2306"/>
      <c r="X7" s="2306"/>
      <c r="Y7" s="2306"/>
      <c r="Z7" s="2306"/>
      <c r="AA7" s="2306"/>
      <c r="AB7" s="2306"/>
      <c r="AC7" s="2306"/>
      <c r="AD7" s="2306"/>
      <c r="AE7" s="2306"/>
      <c r="AF7" s="2306"/>
      <c r="AG7" s="2306"/>
      <c r="AH7" s="2306"/>
      <c r="AI7" s="2306"/>
      <c r="AJ7" s="2306"/>
      <c r="AK7" s="2306"/>
      <c r="AL7" s="2306"/>
      <c r="AM7" s="2011" t="s">
        <v>411</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412</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45770</v>
      </c>
      <c r="W30" s="2265"/>
      <c r="X30" s="2265"/>
      <c r="Y30" s="2265"/>
      <c r="Z30" s="2265"/>
      <c r="AA30" s="2265"/>
      <c r="AB30" s="2265"/>
      <c r="AC30" s="327"/>
      <c r="AD30" s="2265" t="str">
        <f>IF(TITLE_DATE_PR_CHANGE="",IF(TITLE_DATE_PR="","",TITLE_DATE_PR),TITLE_DATE_PR_CHANGE)</f>
        <v>45770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исх.406, вх.№ 73-ИОГВ-17/834вх</v>
      </c>
      <c r="W31" s="2252"/>
      <c r="X31" s="2252"/>
      <c r="Y31" s="2252"/>
      <c r="Z31" s="2252"/>
      <c r="AA31" s="2252"/>
      <c r="AB31" s="2252"/>
      <c r="AC31" s="327"/>
      <c r="AD31" s="2252" t="str">
        <f>IF(TITLE_NUMBER_PR_CHANGE="",IF(TITLE_NUMBER_PR="","",TITLE_NUMBER_PR),TITLE_NUMBER_PR_CHANGE)</f>
        <v>исх.406, вх.№ 73-ИОГВ-17/834вх</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45770</v>
      </c>
      <c r="W34" s="2265"/>
      <c r="X34" s="2265"/>
      <c r="Y34" s="2265"/>
      <c r="Z34" s="2265"/>
      <c r="AA34" s="2265"/>
      <c r="AB34" s="2265"/>
      <c r="AC34" s="327"/>
      <c r="AD34" s="2265" t="str">
        <f>IF(TITLE_DATE_PR_CHANGE="",IF(TITLE_DATE_PR="","",TITLE_DATE_PR),TITLE_DATE_PR_CHANGE)</f>
        <v>45770</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исх.406, вх.№ 73-ИОГВ-17/834вх</v>
      </c>
      <c r="W35" s="2252"/>
      <c r="X35" s="2252"/>
      <c r="Y35" s="2252"/>
      <c r="Z35" s="2252"/>
      <c r="AA35" s="2252"/>
      <c r="AB35" s="2252"/>
      <c r="AC35" s="327"/>
      <c r="AD35" s="2252" t="str">
        <f>IF(TITLE_NUMBER_PR_CHANGE="",IF(TITLE_NUMBER_PR="","",TITLE_NUMBER_PR),TITLE_NUMBER_PR_CHANGE)</f>
        <v>исх.406, вх.№ 73-ИОГВ-17/834вх</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451</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E37583-418F-7787-FEC1-798DEBBB096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45770</v>
      </c>
      <c r="W30" s="2265"/>
      <c r="X30" s="2265"/>
      <c r="Y30" s="2265"/>
      <c r="Z30" s="2265"/>
      <c r="AA30" s="2265"/>
      <c r="AB30" s="2265"/>
      <c r="AC30" s="327"/>
      <c r="AD30" s="2265" t="str">
        <f>IF(TITLE_DATE_PR_CHANGE="",IF(TITLE_DATE_PR="","",TITLE_DATE_PR),TITLE_DATE_PR_CHANGE)</f>
        <v>45770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исх.406, вх.№ 73-ИОГВ-17/834вх</v>
      </c>
      <c r="W31" s="2252"/>
      <c r="X31" s="2252"/>
      <c r="Y31" s="2252"/>
      <c r="Z31" s="2252"/>
      <c r="AA31" s="2252"/>
      <c r="AB31" s="2252"/>
      <c r="AC31" s="327"/>
      <c r="AD31" s="2252" t="str">
        <f>IF(TITLE_NUMBER_PR_CHANGE="",IF(TITLE_NUMBER_PR="","",TITLE_NUMBER_PR),TITLE_NUMBER_PR_CHANGE)</f>
        <v>исх.406, вх.№ 73-ИОГВ-17/834вх</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45770</v>
      </c>
      <c r="W34" s="2265"/>
      <c r="X34" s="2265"/>
      <c r="Y34" s="2265"/>
      <c r="Z34" s="2265"/>
      <c r="AA34" s="2265"/>
      <c r="AB34" s="2265"/>
      <c r="AC34" s="327"/>
      <c r="AD34" s="2265" t="str">
        <f>IF(TITLE_DATE_PR_CHANGE="",IF(TITLE_DATE_PR="","",TITLE_DATE_PR),TITLE_DATE_PR_CHANGE)</f>
        <v>45770</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исх.406, вх.№ 73-ИОГВ-17/834вх</v>
      </c>
      <c r="W35" s="2252"/>
      <c r="X35" s="2252"/>
      <c r="Y35" s="2252"/>
      <c r="Z35" s="2252"/>
      <c r="AA35" s="2252"/>
      <c r="AB35" s="2252"/>
      <c r="AC35" s="327"/>
      <c r="AD35" s="2252" t="str">
        <f>IF(TITLE_NUMBER_PR_CHANGE="",IF(TITLE_NUMBER_PR="","",TITLE_NUMBER_PR),TITLE_NUMBER_PR_CHANGE)</f>
        <v>исх.406, вх.№ 73-ИОГВ-17/834вх</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451</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256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BEBAD-DC73-DBF1-2997-9C5F94AF9E0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399</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400</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401</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402</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403</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404</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405</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406</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409</v>
      </c>
      <c r="N7" s="510"/>
      <c r="O7" s="328"/>
      <c r="Q7" s="2258"/>
      <c r="R7" s="2258">
        <v>1</v>
      </c>
      <c r="S7" s="519"/>
      <c r="T7" s="358"/>
      <c r="U7" s="1337">
        <f>$J7</f>
      </c>
      <c r="V7" s="287" t="s">
        <v>410</v>
      </c>
      <c r="W7" s="301"/>
      <c r="X7" s="2246"/>
      <c r="Y7" s="2247"/>
      <c r="Z7" s="2247"/>
      <c r="AA7" s="2247"/>
      <c r="AB7" s="2247"/>
      <c r="AC7" s="2236"/>
      <c r="AD7" s="2236"/>
      <c r="AE7" s="2236"/>
      <c r="AF7" s="2309"/>
      <c r="AG7" s="2246"/>
      <c r="AH7" s="2247"/>
      <c r="AI7" s="2247"/>
      <c r="AJ7" s="2247"/>
      <c r="AK7" s="2247"/>
      <c r="AL7" s="2247"/>
      <c r="AM7" s="2247"/>
      <c r="AN7" s="2247"/>
      <c r="AO7" s="2247"/>
      <c r="AP7" s="2248"/>
      <c r="AQ7" s="1259" t="s">
        <v>411</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412</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414</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415</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254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255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"Ресурс"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45770</v>
      </c>
      <c r="Y34" s="2265"/>
      <c r="Z34" s="2265"/>
      <c r="AA34" s="2265"/>
      <c r="AB34" s="2265"/>
      <c r="AC34" s="2265"/>
      <c r="AD34" s="2265"/>
      <c r="AE34" s="2265"/>
      <c r="AF34" s="327"/>
      <c r="AG34" s="2265" t="str">
        <f>IF(TITLE_DATE_PR_CHANGE="",IF(TITLE_DATE_PR="","",TITLE_DATE_PR),TITLE_DATE_PR_CHANGE)</f>
        <v>45770</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исх.406, вх.№ 73-ИОГВ-17/834вх</v>
      </c>
      <c r="Y35" s="2252"/>
      <c r="Z35" s="2252"/>
      <c r="AA35" s="2252"/>
      <c r="AB35" s="2252"/>
      <c r="AC35" s="2252"/>
      <c r="AD35" s="2252"/>
      <c r="AE35" s="2252"/>
      <c r="AF35" s="327"/>
      <c r="AG35" s="2252" t="str">
        <f>IF(TITLE_NUMBER_PR_CHANGE="",IF(TITLE_NUMBER_PR="","",TITLE_NUMBER_PR),TITLE_NUMBER_PR_CHANGE)</f>
        <v>исх.406, вх.№ 73-ИОГВ-17/834вх</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45770</v>
      </c>
      <c r="Y38" s="2265"/>
      <c r="Z38" s="2265"/>
      <c r="AA38" s="2265"/>
      <c r="AB38" s="2265"/>
      <c r="AC38" s="2265"/>
      <c r="AD38" s="2265"/>
      <c r="AE38" s="2265"/>
      <c r="AF38" s="327"/>
      <c r="AG38" s="2265" t="str">
        <f>IF(TITLE_DATE_PR_CHANGE="",IF(TITLE_DATE_PR="","",TITLE_DATE_PR),TITLE_DATE_PR_CHANGE)</f>
        <v>45770</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исх.406, вх.№ 73-ИОГВ-17/834вх</v>
      </c>
      <c r="Y39" s="2252"/>
      <c r="Z39" s="2252"/>
      <c r="AA39" s="2252"/>
      <c r="AB39" s="2252"/>
      <c r="AC39" s="2252"/>
      <c r="AD39" s="2252"/>
      <c r="AE39" s="2252"/>
      <c r="AF39" s="327"/>
      <c r="AG39" s="2252" t="str">
        <f>IF(TITLE_NUMBER_PR_CHANGE="",IF(TITLE_NUMBER_PR="","",TITLE_NUMBER_PR),TITLE_NUMBER_PR_CHANGE)</f>
        <v>исх.406, вх.№ 73-ИОГВ-17/834вх</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304</v>
      </c>
      <c r="AW42" s="1156">
        <v>14</v>
      </c>
    </row>
    <row customHeight="1" ht="14.699999999999998">
      <c r="R43" s="377"/>
      <c r="S43" s="377"/>
      <c r="T43" s="377"/>
      <c r="U43" s="2274" t="s">
        <v>87</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455</v>
      </c>
      <c r="Y44" s="2313" t="s">
        <v>456</v>
      </c>
      <c r="Z44" s="2313"/>
      <c r="AA44" s="2313"/>
      <c r="AB44" s="2313"/>
      <c r="AC44" s="2295" t="s">
        <v>437</v>
      </c>
      <c r="AD44" s="2612"/>
      <c r="AE44" s="2315"/>
      <c r="AF44" s="2279"/>
      <c r="AG44" s="2295" t="s">
        <v>455</v>
      </c>
      <c r="AH44" s="2313" t="s">
        <v>456</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447</v>
      </c>
      <c r="AD46" s="2322" t="s">
        <v>448</v>
      </c>
      <c r="AE46" s="2323"/>
      <c r="AF46" s="2279"/>
      <c r="AG46" s="2326"/>
      <c r="AH46" s="2319"/>
      <c r="AI46" s="2318" t="s">
        <v>459</v>
      </c>
      <c r="AJ46" s="2271" t="s">
        <v>460</v>
      </c>
      <c r="AK46" s="2272"/>
      <c r="AL46" s="2318" t="s">
        <v>447</v>
      </c>
      <c r="AM46" s="2322" t="s">
        <v>448</v>
      </c>
      <c r="AN46" s="2323"/>
      <c r="AO46" s="2279"/>
      <c r="AP46" s="2282"/>
      <c r="AQ46" s="2128"/>
      <c r="AW46" s="1156">
        <v>26</v>
      </c>
    </row>
    <row customHeight="1" ht="65.25">
      <c r="A47" s="1260"/>
      <c r="B47" s="1260" t="s">
        <v>134</v>
      </c>
      <c r="C47" s="1260" t="s">
        <v>135</v>
      </c>
      <c r="D47" s="1260" t="s">
        <v>136</v>
      </c>
      <c r="E47" s="1311" t="s">
        <v>438</v>
      </c>
      <c r="F47" s="1311" t="s">
        <v>439</v>
      </c>
      <c r="G47" s="1311" t="s">
        <v>440</v>
      </c>
      <c r="H47" s="1311" t="s">
        <v>441</v>
      </c>
      <c r="I47" s="1311" t="s">
        <v>442</v>
      </c>
      <c r="J47" s="1311" t="s">
        <v>443</v>
      </c>
      <c r="K47" s="1311" t="s">
        <v>444</v>
      </c>
      <c r="L47" s="1311" t="s">
        <v>461</v>
      </c>
      <c r="M47" s="1311" t="s">
        <v>419</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400</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401</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402</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403</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404</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405</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406</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409</v>
      </c>
      <c r="Q54" s="2258"/>
      <c r="R54" s="2258">
        <v>1</v>
      </c>
      <c r="S54" s="519"/>
      <c r="T54" s="358"/>
      <c r="U54" s="1337" t="str">
        <f>$J54</f>
        <v>....1.1</v>
      </c>
      <c r="V54" s="287" t="s">
        <v>410</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411</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412</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452</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414</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415</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417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254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255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256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5D160C2-DDAF-D776-7C73-36ED6ADADBE9}" mc:Ignorable="x14ac xr xr2 xr3">
  <sheetPr>
    <tabColor rgb="FFCCCCFF"/>
  </sheetPr>
  <dimension ref="A1:Q79"/>
  <sheetViews>
    <sheetView topLeftCell="C1" showGridLines="0" zoomScale="90" workbookViewId="0" tabSelected="1">
      <selection activeCell="I64" sqref="I64"/>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PP108.OPEN.INFO.REQUEST.HOTVSNA.EIAS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46023</v>
      </c>
      <c r="G11" s="78"/>
      <c r="H11" s="774" t="s">
        <v>22</v>
      </c>
      <c r="J11" s="877" t="s">
        <v>23</v>
      </c>
      <c r="Q11" s="75">
        <v>0</v>
      </c>
    </row>
    <row customHeight="1" ht="22.5">
      <c r="A12" s="2099"/>
      <c r="D12" s="76"/>
      <c r="E12" s="1166" t="s">
        <v>24</v>
      </c>
      <c r="F12" s="1733">
        <v>46387</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45770</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0D03A6D-5AEB-1DF3-A881-2EBD9A835DFA}"/>
    <hyperlink ref="H17" location="Титульный!H9" display="Как заполнить?" tooltip="Помощь по работе с полями отчётной формы" xr:uid="{63553773-D442-C66E-C244-14F3DDD09C71}"/>
    <hyperlink ref="H39" location="Титульный!H9" display="Как заполнить?" tooltip="Помощь по работе с полями отчётной формы" xr:uid="{5402BFBD-3C63-AC41-6E47-2B6A4E9726A8}"/>
    <hyperlink ref="H62" location="Титульный!H9" display="Как заполнить?" tooltip="Помощь по работе с полями отчётной формы" xr:uid="{036F0246-81AB-DF57-F99D-256466625B9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9BB44-CC1F-145E-1AB5-9E9AEFA66CA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399</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400</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401</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402</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403</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404</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405</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406</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254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255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469</v>
      </c>
      <c r="AE23" s="1508" t="s">
        <v>470</v>
      </c>
      <c r="AF23" s="1508" t="s">
        <v>469</v>
      </c>
      <c r="AI23" s="1508" t="s">
        <v>471</v>
      </c>
      <c r="AJ23" s="1508" t="s">
        <v>469</v>
      </c>
      <c r="AM23" s="1508" t="s">
        <v>472</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"Ресурс"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45770</v>
      </c>
      <c r="W31" s="2265"/>
      <c r="X31" s="2265"/>
      <c r="Y31" s="2265"/>
      <c r="Z31" s="2265"/>
      <c r="AA31" s="327"/>
      <c r="AB31" s="2265" t="str">
        <f>IF(TITLE_DATE_PR_CHANGE="",IF(TITLE_DATE_PR="","",TITLE_DATE_PR),TITLE_DATE_PR_CHANGE)</f>
        <v>45770</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исх.406, вх.№ 73-ИОГВ-17/834вх</v>
      </c>
      <c r="W32" s="2252"/>
      <c r="X32" s="2252"/>
      <c r="Y32" s="2252"/>
      <c r="Z32" s="2252"/>
      <c r="AA32" s="327"/>
      <c r="AB32" s="2252" t="str">
        <f>IF(TITLE_NUMBER_PR_CHANGE="",IF(TITLE_NUMBER_PR="","",TITLE_NUMBER_PR),TITLE_NUMBER_PR_CHANGE)</f>
        <v>исх.406, вх.№ 73-ИОГВ-17/834вх</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45770</v>
      </c>
      <c r="W35" s="2265"/>
      <c r="X35" s="2265"/>
      <c r="Y35" s="2265"/>
      <c r="Z35" s="2265"/>
      <c r="AA35" s="327"/>
      <c r="AB35" s="2265" t="str">
        <f>IF(TITLE_DATE_PR_CHANGE="",IF(TITLE_DATE_PR="","",TITLE_DATE_PR),TITLE_DATE_PR_CHANGE)</f>
        <v>45770</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исх.406, вх.№ 73-ИОГВ-17/834вх</v>
      </c>
      <c r="W36" s="2252"/>
      <c r="X36" s="2252"/>
      <c r="Y36" s="2252"/>
      <c r="Z36" s="2252"/>
      <c r="AA36" s="327"/>
      <c r="AB36" s="2252" t="str">
        <f>IF(TITLE_NUMBER_PR_CHANGE="",IF(TITLE_NUMBER_PR="","",TITLE_NUMBER_PR),TITLE_NUMBER_PR_CHANGE)</f>
        <v>исх.406, вх.№ 73-ИОГВ-17/834вх</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304</v>
      </c>
      <c r="BA39" s="1156">
        <v>14</v>
      </c>
    </row>
    <row customHeight="1" ht="14.699999999999998">
      <c r="Q40" s="292"/>
      <c r="R40" s="377"/>
      <c r="S40" s="2274" t="s">
        <v>87</v>
      </c>
      <c r="T40" s="2210" t="s">
        <v>473</v>
      </c>
      <c r="U40" s="302"/>
      <c r="V40" s="2276"/>
      <c r="W40" s="2276"/>
      <c r="X40" s="2276"/>
      <c r="Y40" s="2276"/>
      <c r="Z40" s="2277"/>
      <c r="AA40" s="2337" t="s">
        <v>431</v>
      </c>
      <c r="AB40" s="2329" t="s">
        <v>474</v>
      </c>
      <c r="AC40" s="2292"/>
      <c r="AD40" s="2292"/>
      <c r="AE40" s="2330"/>
      <c r="AF40" s="2292" t="s">
        <v>475</v>
      </c>
      <c r="AG40" s="2292"/>
      <c r="AH40" s="2292"/>
      <c r="AI40" s="2330"/>
      <c r="AJ40" s="2329" t="s">
        <v>476</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477</v>
      </c>
      <c r="W41" s="2128"/>
      <c r="X41" s="2295" t="s">
        <v>437</v>
      </c>
      <c r="Y41" s="2314"/>
      <c r="Z41" s="2315"/>
      <c r="AA41" s="2338"/>
      <c r="AB41" s="2331"/>
      <c r="AC41" s="2332"/>
      <c r="AD41" s="2332"/>
      <c r="AE41" s="2333"/>
      <c r="AF41" s="2332"/>
      <c r="AG41" s="2332"/>
      <c r="AH41" s="2332"/>
      <c r="AI41" s="2333"/>
      <c r="AJ41" s="2331"/>
      <c r="AK41" s="2332"/>
      <c r="AL41" s="2332"/>
      <c r="AM41" s="2332"/>
      <c r="AN41" s="2128" t="s">
        <v>477</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438</v>
      </c>
      <c r="F43" s="1365" t="s">
        <v>439</v>
      </c>
      <c r="G43" s="1365" t="s">
        <v>440</v>
      </c>
      <c r="H43" s="1365" t="s">
        <v>441</v>
      </c>
      <c r="I43" s="1365" t="s">
        <v>442</v>
      </c>
      <c r="J43" s="1365" t="s">
        <v>443</v>
      </c>
      <c r="K43" s="1365" t="s">
        <v>444</v>
      </c>
      <c r="L43" s="1365" t="s">
        <v>419</v>
      </c>
      <c r="Q43" s="292"/>
      <c r="R43" s="377"/>
      <c r="S43" s="2274"/>
      <c r="T43" s="2210"/>
      <c r="U43" s="303"/>
      <c r="V43" s="1331" t="s">
        <v>478</v>
      </c>
      <c r="W43" s="1331" t="s">
        <v>479</v>
      </c>
      <c r="X43" s="1339" t="s">
        <v>447</v>
      </c>
      <c r="Y43" s="2271" t="s">
        <v>448</v>
      </c>
      <c r="Z43" s="2272"/>
      <c r="AA43" s="2339"/>
      <c r="AB43" s="2334"/>
      <c r="AC43" s="2335"/>
      <c r="AD43" s="2335"/>
      <c r="AE43" s="2336"/>
      <c r="AF43" s="2335"/>
      <c r="AG43" s="2335"/>
      <c r="AH43" s="2335"/>
      <c r="AI43" s="2336"/>
      <c r="AJ43" s="2334"/>
      <c r="AK43" s="2335"/>
      <c r="AL43" s="2335"/>
      <c r="AM43" s="2336"/>
      <c r="AN43" s="1861" t="s">
        <v>478</v>
      </c>
      <c r="AO43" s="1861" t="s">
        <v>479</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400</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401</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402</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403</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404</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405</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406</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65</v>
      </c>
      <c r="AR51" s="1735"/>
      <c r="AS51" s="1460" t="s">
        <v>65</v>
      </c>
      <c r="AT51" s="1349"/>
      <c r="AU51" s="2254" t="s">
        <v>480</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415</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417</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254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255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255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256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642AB-D41C-C359-924E-9D636E70FF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26">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45770</v>
      </c>
      <c r="W28" s="2265"/>
      <c r="X28" s="2265"/>
      <c r="Y28" s="2265"/>
      <c r="Z28" s="2265"/>
      <c r="AA28" s="2265"/>
      <c r="AB28" s="327"/>
      <c r="AC28" s="2265" t="str">
        <f>IF(TITLE_DATE_PR_CHANGE="",IF(TITLE_DATE_PR="","",TITLE_DATE_PR),TITLE_DATE_PR_CHANGE)</f>
        <v>45770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исх.406, вх.№ 73-ИОГВ-17/834вх</v>
      </c>
      <c r="W29" s="2252"/>
      <c r="X29" s="2252"/>
      <c r="Y29" s="2252"/>
      <c r="Z29" s="2252"/>
      <c r="AA29" s="2252"/>
      <c r="AB29" s="327"/>
      <c r="AC29" s="2252" t="str">
        <f>IF(TITLE_NUMBER_PR_CHANGE="",IF(TITLE_NUMBER_PR="","",TITLE_NUMBER_PR),TITLE_NUMBER_PR_CHANGE)</f>
        <v>исх.406, вх.№ 73-ИОГВ-17/834вх</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45770</v>
      </c>
      <c r="W32" s="2265"/>
      <c r="X32" s="2265"/>
      <c r="Y32" s="2265"/>
      <c r="Z32" s="2265"/>
      <c r="AA32" s="2265"/>
      <c r="AB32" s="327"/>
      <c r="AC32" s="2265" t="str">
        <f>IF(TITLE_DATE_PR_CHANGE="",IF(TITLE_DATE_PR="","",TITLE_DATE_PR),TITLE_DATE_PR_CHANGE)</f>
        <v>45770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исх.406, вх.№ 73-ИОГВ-17/834вх</v>
      </c>
      <c r="W33" s="2252"/>
      <c r="X33" s="2252"/>
      <c r="Y33" s="2252"/>
      <c r="Z33" s="2252"/>
      <c r="AA33" s="2252"/>
      <c r="AB33" s="327"/>
      <c r="AC33" s="2252" t="str">
        <f>IF(TITLE_NUMBER_PR_CHANGE="",IF(TITLE_NUMBER_PR="","",TITLE_NUMBER_PR),TITLE_NUMBER_PR_CHANGE)</f>
        <v>исх.406, вх.№ 73-ИОГВ-17/834вх</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353" t="s">
        <v>489</v>
      </c>
      <c r="W38" s="2263" t="s">
        <v>436</v>
      </c>
      <c r="X38" s="2264"/>
      <c r="Y38" s="2263" t="s">
        <v>437</v>
      </c>
      <c r="Z38" s="2270"/>
      <c r="AA38" s="2264"/>
      <c r="AB38" s="2279"/>
      <c r="AC38" s="13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353" t="s">
        <v>492</v>
      </c>
      <c r="W39" s="1223" t="s">
        <v>493</v>
      </c>
      <c r="X39" s="1223" t="s">
        <v>494</v>
      </c>
      <c r="Y39" s="1358" t="s">
        <v>447</v>
      </c>
      <c r="Z39" s="2271" t="s">
        <v>448</v>
      </c>
      <c r="AA39" s="2272"/>
      <c r="AB39" s="2280"/>
      <c r="AC39" s="1353" t="s">
        <v>492</v>
      </c>
      <c r="AD39" s="1223" t="s">
        <v>493</v>
      </c>
      <c r="AE39" s="1223" t="s">
        <v>494</v>
      </c>
      <c r="AF39" s="1358" t="s">
        <v>447</v>
      </c>
      <c r="AG39" s="2271" t="s">
        <v>448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223</v>
      </c>
      <c r="B42" s="1364" t="s">
        <v>224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223</v>
      </c>
      <c r="B43" s="1364" t="s">
        <v>224</v>
      </c>
      <c r="C43" s="1364" t="s">
        <v>225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223</v>
      </c>
      <c r="B44" s="1364" t="s">
        <v>224</v>
      </c>
      <c r="C44" s="1364" t="s">
        <v>225</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223</v>
      </c>
      <c r="B45" s="1364" t="s">
        <v>224</v>
      </c>
      <c r="C45" s="1364" t="s">
        <v>225</v>
      </c>
      <c r="D45" s="1364" t="s">
        <v>495</v>
      </c>
      <c r="E45" s="2260"/>
      <c r="F45" s="2260"/>
      <c r="G45" s="2260"/>
      <c r="H45" s="2260"/>
      <c r="I45" s="2287"/>
      <c r="J45" s="2257" t="str">
        <f>I44&amp;".1"</f>
        <v>...1.1</v>
      </c>
      <c r="K45" s="1364"/>
      <c r="L45" s="1365" t="s">
        <v>409</v>
      </c>
      <c r="P45" s="2258"/>
      <c r="Q45" s="2258">
        <v>1</v>
      </c>
      <c r="R45" s="358"/>
      <c r="S45" s="1359"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223</v>
      </c>
      <c r="B46" s="1364" t="s">
        <v>224</v>
      </c>
      <c r="C46" s="1364" t="s">
        <v>225</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223</v>
      </c>
      <c r="B47" s="1364" t="s">
        <v>224</v>
      </c>
      <c r="C47" s="1364" t="s">
        <v>225</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223</v>
      </c>
      <c r="B48" s="1364" t="s">
        <v>224</v>
      </c>
      <c r="C48" s="1364" t="s">
        <v>225</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223</v>
      </c>
      <c r="B49" s="1364" t="s">
        <v>224</v>
      </c>
      <c r="C49" s="1364" t="s">
        <v>225</v>
      </c>
      <c r="D49" s="1364" t="s">
        <v>495</v>
      </c>
      <c r="E49" s="2260"/>
      <c r="F49" s="2260"/>
      <c r="G49" s="2260"/>
      <c r="H49" s="2260"/>
      <c r="I49" s="2257"/>
      <c r="J49" s="1364"/>
      <c r="K49" s="1364"/>
      <c r="L49" s="1365"/>
      <c r="P49" s="2258"/>
      <c r="Q49" s="1355"/>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223</v>
      </c>
      <c r="B50" s="1364" t="s">
        <v>224</v>
      </c>
      <c r="C50" s="1364" t="s">
        <v>225</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223</v>
      </c>
      <c r="B51" s="1344" t="s">
        <v>224</v>
      </c>
      <c r="C51" s="1315"/>
      <c r="D51" s="1315"/>
      <c r="E51" s="2260"/>
      <c r="F51" s="2259"/>
      <c r="G51" s="1315"/>
      <c r="H51" s="1315"/>
      <c r="I51" s="1315"/>
      <c r="J51" s="1315"/>
      <c r="K51" s="1315"/>
      <c r="L51" s="1427"/>
      <c r="M51" s="1322"/>
      <c r="N51" s="1322"/>
      <c r="P51" s="1317"/>
      <c r="Q51" s="1318"/>
      <c r="R51" s="1317"/>
      <c r="S51" s="1323"/>
      <c r="T51" s="1326" t="s">
        <v>254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223</v>
      </c>
      <c r="B52" s="1344"/>
      <c r="C52" s="1344"/>
      <c r="D52" s="1344"/>
      <c r="E52" s="2259"/>
      <c r="F52" s="1344"/>
      <c r="G52" s="1344"/>
      <c r="H52" s="1344"/>
      <c r="I52" s="1344"/>
      <c r="J52" s="1344"/>
      <c r="K52" s="1344"/>
      <c r="L52" s="1347"/>
      <c r="M52" s="1322"/>
      <c r="N52" s="1322"/>
      <c r="O52" s="519"/>
      <c r="P52" s="381"/>
      <c r="Q52" s="1345"/>
      <c r="R52" s="381"/>
      <c r="S52" s="1323"/>
      <c r="T52" s="1326" t="s">
        <v>255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256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6D26A9-2173-B139-3878-DB93B39C403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45770</v>
      </c>
      <c r="W28" s="2265"/>
      <c r="X28" s="2265"/>
      <c r="Y28" s="2265"/>
      <c r="Z28" s="2265"/>
      <c r="AA28" s="2265"/>
      <c r="AB28" s="327"/>
      <c r="AC28" s="2265" t="str">
        <f>IF(TITLE_DATE_PR_CHANGE="",IF(TITLE_DATE_PR="","",TITLE_DATE_PR),TITLE_DATE_PR_CHANGE)</f>
        <v>45770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исх.406, вх.№ 73-ИОГВ-17/834вх</v>
      </c>
      <c r="W29" s="2252"/>
      <c r="X29" s="2252"/>
      <c r="Y29" s="2252"/>
      <c r="Z29" s="2252"/>
      <c r="AA29" s="2252"/>
      <c r="AB29" s="327"/>
      <c r="AC29" s="2252" t="str">
        <f>IF(TITLE_NUMBER_PR_CHANGE="",IF(TITLE_NUMBER_PR="","",TITLE_NUMBER_PR),TITLE_NUMBER_PR_CHANGE)</f>
        <v>исх.406, вх.№ 73-ИОГВ-17/834вх</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45770</v>
      </c>
      <c r="W32" s="2265"/>
      <c r="X32" s="2265"/>
      <c r="Y32" s="2265"/>
      <c r="Z32" s="2265"/>
      <c r="AA32" s="2265"/>
      <c r="AB32" s="327"/>
      <c r="AC32" s="2265" t="str">
        <f>IF(TITLE_DATE_PR_CHANGE="",IF(TITLE_DATE_PR="","",TITLE_DATE_PR),TITLE_DATE_PR_CHANGE)</f>
        <v>45770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исх.406, вх.№ 73-ИОГВ-17/834вх</v>
      </c>
      <c r="W33" s="2252"/>
      <c r="X33" s="2252"/>
      <c r="Y33" s="2252"/>
      <c r="Z33" s="2252"/>
      <c r="AA33" s="2252"/>
      <c r="AB33" s="327"/>
      <c r="AC33" s="2252" t="str">
        <f>IF(TITLE_NUMBER_PR_CHANGE="",IF(TITLE_NUMBER_PR="","",TITLE_NUMBER_PR),TITLE_NUMBER_PR_CHANGE)</f>
        <v>исх.406, вх.№ 73-ИОГВ-17/834вх</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228</v>
      </c>
      <c r="B42" s="1364" t="s">
        <v>229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228</v>
      </c>
      <c r="B43" s="1364" t="s">
        <v>229</v>
      </c>
      <c r="C43" s="1364" t="s">
        <v>230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228</v>
      </c>
      <c r="B44" s="1364" t="s">
        <v>229</v>
      </c>
      <c r="C44" s="1364" t="s">
        <v>230</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228</v>
      </c>
      <c r="B45" s="1364" t="s">
        <v>229</v>
      </c>
      <c r="C45" s="1364" t="s">
        <v>230</v>
      </c>
      <c r="D45" s="1364" t="s">
        <v>496</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228</v>
      </c>
      <c r="B46" s="1364" t="s">
        <v>229</v>
      </c>
      <c r="C46" s="1364" t="s">
        <v>230</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228</v>
      </c>
      <c r="B47" s="1364" t="s">
        <v>229</v>
      </c>
      <c r="C47" s="1364" t="s">
        <v>230</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228</v>
      </c>
      <c r="B48" s="1364" t="s">
        <v>229</v>
      </c>
      <c r="C48" s="1364" t="s">
        <v>230</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228</v>
      </c>
      <c r="B49" s="1364" t="s">
        <v>229</v>
      </c>
      <c r="C49" s="1364" t="s">
        <v>230</v>
      </c>
      <c r="D49" s="1364" t="s">
        <v>496</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228</v>
      </c>
      <c r="B50" s="1364" t="s">
        <v>229</v>
      </c>
      <c r="C50" s="1364" t="s">
        <v>230</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228</v>
      </c>
      <c r="B51" s="1344" t="s">
        <v>229</v>
      </c>
      <c r="C51" s="1315"/>
      <c r="D51" s="1315"/>
      <c r="E51" s="2260"/>
      <c r="F51" s="2259"/>
      <c r="G51" s="1315"/>
      <c r="H51" s="1315"/>
      <c r="I51" s="1315"/>
      <c r="J51" s="1315"/>
      <c r="K51" s="1315"/>
      <c r="L51" s="1459"/>
      <c r="M51" s="1322"/>
      <c r="N51" s="1322"/>
      <c r="P51" s="1317"/>
      <c r="Q51" s="1318"/>
      <c r="R51" s="1317"/>
      <c r="S51" s="1323"/>
      <c r="T51" s="1326" t="s">
        <v>254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228</v>
      </c>
      <c r="B52" s="1344"/>
      <c r="C52" s="1344"/>
      <c r="D52" s="1344"/>
      <c r="E52" s="2259"/>
      <c r="F52" s="1344"/>
      <c r="G52" s="1344"/>
      <c r="H52" s="1344"/>
      <c r="I52" s="1344"/>
      <c r="J52" s="1344"/>
      <c r="K52" s="1344"/>
      <c r="L52" s="1347"/>
      <c r="M52" s="1322"/>
      <c r="N52" s="1322"/>
      <c r="O52" s="519"/>
      <c r="P52" s="381"/>
      <c r="Q52" s="1345"/>
      <c r="R52" s="381"/>
      <c r="S52" s="1323"/>
      <c r="T52" s="1326" t="s">
        <v>255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D647C-C44E-89D2-C974-2081189D573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45770</v>
      </c>
      <c r="W28" s="2265"/>
      <c r="X28" s="2265"/>
      <c r="Y28" s="2265"/>
      <c r="Z28" s="2265"/>
      <c r="AA28" s="2265"/>
      <c r="AB28" s="327"/>
      <c r="AC28" s="2265" t="str">
        <f>IF(TITLE_DATE_PR_CHANGE="",IF(TITLE_DATE_PR="","",TITLE_DATE_PR),TITLE_DATE_PR_CHANGE)</f>
        <v>45770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исх.406, вх.№ 73-ИОГВ-17/834вх</v>
      </c>
      <c r="W29" s="2252"/>
      <c r="X29" s="2252"/>
      <c r="Y29" s="2252"/>
      <c r="Z29" s="2252"/>
      <c r="AA29" s="2252"/>
      <c r="AB29" s="327"/>
      <c r="AC29" s="2252" t="str">
        <f>IF(TITLE_NUMBER_PR_CHANGE="",IF(TITLE_NUMBER_PR="","",TITLE_NUMBER_PR),TITLE_NUMBER_PR_CHANGE)</f>
        <v>исх.406, вх.№ 73-ИОГВ-17/834вх</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45770</v>
      </c>
      <c r="W32" s="2265"/>
      <c r="X32" s="2265"/>
      <c r="Y32" s="2265"/>
      <c r="Z32" s="2265"/>
      <c r="AA32" s="2265"/>
      <c r="AB32" s="327"/>
      <c r="AC32" s="2265" t="str">
        <f>IF(TITLE_DATE_PR_CHANGE="",IF(TITLE_DATE_PR="","",TITLE_DATE_PR),TITLE_DATE_PR_CHANGE)</f>
        <v>45770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исх.406, вх.№ 73-ИОГВ-17/834вх</v>
      </c>
      <c r="W33" s="2252"/>
      <c r="X33" s="2252"/>
      <c r="Y33" s="2252"/>
      <c r="Z33" s="2252"/>
      <c r="AA33" s="2252"/>
      <c r="AB33" s="327"/>
      <c r="AC33" s="2252" t="str">
        <f>IF(TITLE_NUMBER_PR_CHANGE="",IF(TITLE_NUMBER_PR="","",TITLE_NUMBER_PR),TITLE_NUMBER_PR_CHANGE)</f>
        <v>исх.406, вх.№ 73-ИОГВ-17/834вх</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497</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233</v>
      </c>
      <c r="B46" s="1364" t="s">
        <v>234</v>
      </c>
      <c r="C46" s="1364" t="s">
        <v>235</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497</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59"/>
      <c r="M51" s="1322"/>
      <c r="N51" s="1322"/>
      <c r="P51" s="1317"/>
      <c r="Q51" s="1318"/>
      <c r="R51" s="1317"/>
      <c r="S51" s="1323"/>
      <c r="T51" s="1326" t="s">
        <v>254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255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8A9FA-82EA-56AC-BD68-EA495D5F398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45770</v>
      </c>
      <c r="W28" s="2265"/>
      <c r="X28" s="2265"/>
      <c r="Y28" s="2265"/>
      <c r="Z28" s="2265"/>
      <c r="AA28" s="2265"/>
      <c r="AB28" s="327"/>
      <c r="AC28" s="2265" t="str">
        <f>IF(TITLE_DATE_PR_CHANGE="",IF(TITLE_DATE_PR="","",TITLE_DATE_PR),TITLE_DATE_PR_CHANGE)</f>
        <v>45770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исх.406, вх.№ 73-ИОГВ-17/834вх</v>
      </c>
      <c r="W29" s="2252"/>
      <c r="X29" s="2252"/>
      <c r="Y29" s="2252"/>
      <c r="Z29" s="2252"/>
      <c r="AA29" s="2252"/>
      <c r="AB29" s="327"/>
      <c r="AC29" s="2252" t="str">
        <f>IF(TITLE_NUMBER_PR_CHANGE="",IF(TITLE_NUMBER_PR="","",TITLE_NUMBER_PR),TITLE_NUMBER_PR_CHANGE)</f>
        <v>исх.406, вх.№ 73-ИОГВ-17/834вх</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45770</v>
      </c>
      <c r="W32" s="2265"/>
      <c r="X32" s="2265"/>
      <c r="Y32" s="2265"/>
      <c r="Z32" s="2265"/>
      <c r="AA32" s="2265"/>
      <c r="AB32" s="327"/>
      <c r="AC32" s="2265" t="str">
        <f>IF(TITLE_DATE_PR_CHANGE="",IF(TITLE_DATE_PR="","",TITLE_DATE_PR),TITLE_DATE_PR_CHANGE)</f>
        <v>45770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исх.406, вх.№ 73-ИОГВ-17/834вх</v>
      </c>
      <c r="W33" s="2252"/>
      <c r="X33" s="2252"/>
      <c r="Y33" s="2252"/>
      <c r="Z33" s="2252"/>
      <c r="AA33" s="2252"/>
      <c r="AB33" s="327"/>
      <c r="AC33" s="2252" t="str">
        <f>IF(TITLE_NUMBER_PR_CHANGE="",IF(TITLE_NUMBER_PR="","",TITLE_NUMBER_PR),TITLE_NUMBER_PR_CHANGE)</f>
        <v>исх.406, вх.№ 73-ИОГВ-17/834вх</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498</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238</v>
      </c>
      <c r="B46" s="1364" t="s">
        <v>239</v>
      </c>
      <c r="C46" s="1364" t="s">
        <v>240</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498</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254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255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3C81A-342E-A6BC-4C7A-D434DAE7AF6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399</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400</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401</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402</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403</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404</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405</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406</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28</v>
      </c>
      <c r="AD8" s="752"/>
      <c r="AE8" s="1258"/>
      <c r="AF8" s="1956"/>
      <c r="AG8" s="1943" t="s">
        <v>65</v>
      </c>
      <c r="AH8" s="1956"/>
      <c r="AI8" s="1943" t="s">
        <v>65</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254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255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470</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45770</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исх.406, вх.№ 73-ИОГВ-17/834вх</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45770</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исх.406, вх.№ 73-ИОГВ-17/834вх</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303</v>
      </c>
      <c r="T36" s="2128"/>
      <c r="U36" s="2128"/>
      <c r="V36" s="2128"/>
      <c r="W36" s="2128"/>
      <c r="X36" s="2128"/>
      <c r="Y36" s="2128"/>
      <c r="Z36" s="2128"/>
      <c r="AA36" s="2176"/>
      <c r="AB36" s="2176"/>
      <c r="AC36" s="2176"/>
      <c r="AD36" s="2128"/>
      <c r="AE36" s="2128"/>
      <c r="AF36" s="2128"/>
      <c r="AG36" s="2128"/>
      <c r="AH36" s="2128"/>
      <c r="AI36" s="2128"/>
      <c r="AJ36" s="2128"/>
      <c r="AK36" s="2128" t="s">
        <v>304</v>
      </c>
      <c r="AQ36" s="1632">
        <v>14</v>
      </c>
    </row>
    <row customHeight="1" ht="14.699999999999998">
      <c r="Q37" s="292"/>
      <c r="R37" s="377"/>
      <c r="S37" s="2274" t="s">
        <v>87</v>
      </c>
      <c r="T37" s="2210" t="s">
        <v>499</v>
      </c>
      <c r="U37" s="338"/>
      <c r="V37" s="2276"/>
      <c r="W37" s="2276"/>
      <c r="X37" s="2276"/>
      <c r="Y37" s="2276"/>
      <c r="Z37" s="2276"/>
      <c r="AA37" s="2210" t="s">
        <v>431</v>
      </c>
      <c r="AB37" s="2209" t="s">
        <v>500</v>
      </c>
      <c r="AC37" s="2209" t="s">
        <v>474</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477</v>
      </c>
      <c r="W38" s="2128"/>
      <c r="X38" s="2295" t="s">
        <v>437</v>
      </c>
      <c r="Y38" s="2314"/>
      <c r="Z38" s="2314"/>
      <c r="AA38" s="2210"/>
      <c r="AB38" s="2209"/>
      <c r="AC38" s="2209"/>
      <c r="AD38" s="2104" t="s">
        <v>477</v>
      </c>
      <c r="AE38" s="2128"/>
      <c r="AF38" s="2314" t="s">
        <v>437</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134</v>
      </c>
      <c r="C40" s="1267" t="s">
        <v>135</v>
      </c>
      <c r="D40" s="1267" t="s">
        <v>136</v>
      </c>
      <c r="E40" s="1311" t="s">
        <v>438</v>
      </c>
      <c r="F40" s="1311" t="s">
        <v>439</v>
      </c>
      <c r="G40" s="1311" t="s">
        <v>440</v>
      </c>
      <c r="H40" s="1311" t="s">
        <v>441</v>
      </c>
      <c r="I40" s="1311" t="s">
        <v>442</v>
      </c>
      <c r="J40" s="1311" t="s">
        <v>443</v>
      </c>
      <c r="K40" s="1311" t="s">
        <v>444</v>
      </c>
      <c r="L40" s="1311" t="s">
        <v>419</v>
      </c>
      <c r="Q40" s="292"/>
      <c r="R40" s="377"/>
      <c r="S40" s="2274"/>
      <c r="T40" s="2210"/>
      <c r="U40" s="303"/>
      <c r="V40" s="1951" t="s">
        <v>478</v>
      </c>
      <c r="W40" s="1951" t="s">
        <v>479</v>
      </c>
      <c r="X40" s="1939" t="s">
        <v>447</v>
      </c>
      <c r="Y40" s="2271" t="s">
        <v>448</v>
      </c>
      <c r="Z40" s="2321"/>
      <c r="AA40" s="2210"/>
      <c r="AB40" s="2209"/>
      <c r="AC40" s="2209"/>
      <c r="AD40" s="1969" t="s">
        <v>478</v>
      </c>
      <c r="AE40" s="1960" t="s">
        <v>479</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122</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203</v>
      </c>
      <c r="B43" s="1268" t="s">
        <v>204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400</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401</v>
      </c>
      <c r="AM43" s="1625"/>
      <c r="AN43" s="1625" t="str">
        <f>IF(T43="","",T43)</f>
        <v>Территория действия тарифа</v>
      </c>
      <c r="AO43" s="1625"/>
      <c r="AP43" s="1625"/>
      <c r="AQ43" s="1632">
        <v>21</v>
      </c>
    </row>
    <row customHeight="1" ht="24">
      <c r="A44" s="1268" t="s">
        <v>203</v>
      </c>
      <c r="B44" s="1268" t="s">
        <v>204</v>
      </c>
      <c r="C44" s="1268" t="s">
        <v>205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402</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403</v>
      </c>
      <c r="AM44" s="1625"/>
      <c r="AN44" s="1625" t="str">
        <f>IF(T44="","",T44)</f>
        <v>Наименование системы теплоснабжения </v>
      </c>
      <c r="AO44" s="1625"/>
      <c r="AP44" s="1625"/>
      <c r="AQ44" s="1632">
        <v>23</v>
      </c>
    </row>
    <row customHeight="1" ht="22.049999999999997">
      <c r="A45" s="1268" t="s">
        <v>203</v>
      </c>
      <c r="B45" s="1268" t="s">
        <v>204</v>
      </c>
      <c r="C45" s="1268" t="s">
        <v>205</v>
      </c>
      <c r="D45" s="1268" t="s">
        <v>206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404</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405</v>
      </c>
      <c r="AM45" s="1625"/>
      <c r="AN45" s="1625" t="str">
        <f>IF(T45="","",T45)</f>
        <v>Источник тепловой энергии  </v>
      </c>
      <c r="AO45" s="1625"/>
      <c r="AP45" s="1625"/>
      <c r="AQ45" s="1632">
        <v>21</v>
      </c>
    </row>
    <row s="1643" customFormat="1" customHeight="1" ht="0">
      <c r="A46" s="1376" t="s">
        <v>203</v>
      </c>
      <c r="B46" s="1376" t="s">
        <v>204</v>
      </c>
      <c r="C46" s="1376" t="s">
        <v>205</v>
      </c>
      <c r="D46" s="1376" t="s">
        <v>206</v>
      </c>
      <c r="E46" s="2291"/>
      <c r="F46" s="2291"/>
      <c r="G46" s="2291"/>
      <c r="H46" s="2291"/>
      <c r="I46" s="2128" t="str">
        <f>S45&amp;".1"</f>
        <v>....1</v>
      </c>
      <c r="J46" s="1376"/>
      <c r="K46" s="1376"/>
      <c r="L46" s="1382" t="s">
        <v>406</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203</v>
      </c>
      <c r="B47" s="1376" t="s">
        <v>204</v>
      </c>
      <c r="C47" s="1376" t="s">
        <v>205</v>
      </c>
      <c r="D47" s="1376" t="s">
        <v>206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203</v>
      </c>
      <c r="B48" s="1268" t="s">
        <v>204</v>
      </c>
      <c r="C48" s="1268" t="s">
        <v>205</v>
      </c>
      <c r="D48" s="1268" t="s">
        <v>206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28</v>
      </c>
      <c r="AD48" s="752"/>
      <c r="AE48" s="1258"/>
      <c r="AF48" s="1956"/>
      <c r="AG48" s="1943" t="s">
        <v>65</v>
      </c>
      <c r="AH48" s="1956"/>
      <c r="AI48" s="1943" t="s">
        <v>65</v>
      </c>
      <c r="AJ48" s="1349"/>
      <c r="AK48" s="2254" t="s">
        <v>480</v>
      </c>
      <c r="AL48" s="1637">
        <f>STRCHECKDATE(#REF!)</f>
      </c>
      <c r="AM48" s="1625"/>
      <c r="AN48" s="1625" t="str">
        <f>IF(T48="","",T48)</f>
        <v/>
      </c>
      <c r="AO48" s="1625"/>
      <c r="AP48" s="1625"/>
      <c r="AQ48" s="1632">
        <v>21</v>
      </c>
    </row>
    <row customHeight="1" ht="11.549999999999999">
      <c r="A49" s="1268" t="s">
        <v>203</v>
      </c>
      <c r="B49" s="1268" t="s">
        <v>204</v>
      </c>
      <c r="C49" s="1268" t="s">
        <v>205</v>
      </c>
      <c r="D49" s="1268" t="s">
        <v>206</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203</v>
      </c>
      <c r="B50" s="1376" t="s">
        <v>204</v>
      </c>
      <c r="C50" s="1376" t="s">
        <v>205</v>
      </c>
      <c r="D50" s="1376" t="s">
        <v>206</v>
      </c>
      <c r="E50" s="2291"/>
      <c r="F50" s="2291"/>
      <c r="G50" s="2291"/>
      <c r="H50" s="2291"/>
      <c r="I50" s="2128"/>
      <c r="J50" s="1376"/>
      <c r="K50" s="1376"/>
      <c r="L50" s="1382"/>
      <c r="M50" s="1247"/>
      <c r="N50" s="1247"/>
      <c r="O50" s="1247"/>
      <c r="P50" s="2258"/>
      <c r="Q50" s="1955"/>
      <c r="R50" s="357"/>
      <c r="S50" s="1387"/>
      <c r="T50" s="1388" t="s">
        <v>415</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203</v>
      </c>
      <c r="B51" s="1376" t="s">
        <v>204</v>
      </c>
      <c r="C51" s="1376" t="s">
        <v>205</v>
      </c>
      <c r="D51" s="1376" t="s">
        <v>206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203</v>
      </c>
      <c r="B52" s="1376" t="s">
        <v>204</v>
      </c>
      <c r="C52" s="1376" t="s">
        <v>205</v>
      </c>
      <c r="D52" s="1375"/>
      <c r="E52" s="2291"/>
      <c r="F52" s="2291"/>
      <c r="G52" s="2290"/>
      <c r="H52" s="1375"/>
      <c r="I52" s="1375"/>
      <c r="J52" s="1375"/>
      <c r="K52" s="1375"/>
      <c r="L52" s="1378"/>
      <c r="M52" s="1379"/>
      <c r="N52" s="1379"/>
      <c r="O52" s="35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203</v>
      </c>
      <c r="B53" s="1376" t="s">
        <v>204</v>
      </c>
      <c r="C53" s="1375"/>
      <c r="D53" s="1375"/>
      <c r="E53" s="2291"/>
      <c r="F53" s="2290"/>
      <c r="G53" s="1375"/>
      <c r="H53" s="1375"/>
      <c r="I53" s="1375"/>
      <c r="J53" s="1375"/>
      <c r="K53" s="1375"/>
      <c r="L53" s="1378"/>
      <c r="M53" s="1380"/>
      <c r="N53" s="1380"/>
      <c r="O53" s="352"/>
      <c r="P53" s="1317"/>
      <c r="Q53" s="1318"/>
      <c r="R53" s="1317"/>
      <c r="S53" s="1323"/>
      <c r="T53" s="1326" t="s">
        <v>254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203</v>
      </c>
      <c r="B54" s="1376"/>
      <c r="C54" s="1376"/>
      <c r="D54" s="1376"/>
      <c r="E54" s="2291"/>
      <c r="F54" s="1376"/>
      <c r="G54" s="1376"/>
      <c r="H54" s="1376"/>
      <c r="I54" s="1376"/>
      <c r="J54" s="1376"/>
      <c r="K54" s="1376"/>
      <c r="L54" s="1382"/>
      <c r="M54" s="1380"/>
      <c r="N54" s="1380"/>
      <c r="O54" s="352"/>
      <c r="P54" s="381"/>
      <c r="Q54" s="1345"/>
      <c r="R54" s="381"/>
      <c r="S54" s="1323"/>
      <c r="T54" s="1326" t="s">
        <v>255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203</v>
      </c>
      <c r="B55" s="1376"/>
      <c r="C55" s="1376"/>
      <c r="D55" s="1376"/>
      <c r="E55" s="2290"/>
      <c r="F55" s="1376"/>
      <c r="G55" s="1376"/>
      <c r="H55" s="1376"/>
      <c r="I55" s="1376"/>
      <c r="J55" s="1376"/>
      <c r="K55" s="1376"/>
      <c r="L55" s="1382"/>
      <c r="M55" s="1380"/>
      <c r="N55" s="1380"/>
      <c r="O55" s="352"/>
      <c r="P55" s="381"/>
      <c r="Q55" s="1345"/>
      <c r="R55" s="381"/>
      <c r="S55" s="1323"/>
      <c r="T55" s="1326" t="s">
        <v>255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256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47342-E5D6-37C9-B07B-C098E603DE0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28</v>
      </c>
      <c r="AL8" s="2108" t="s">
        <v>65</v>
      </c>
      <c r="AM8" s="2193"/>
      <c r="AN8" s="2206">
        <v>1</v>
      </c>
      <c r="AO8" s="2358"/>
      <c r="AP8" s="2359" t="s">
        <v>65</v>
      </c>
      <c r="AQ8" s="312"/>
      <c r="AR8" s="1464">
        <v>1</v>
      </c>
      <c r="AS8" s="1467" t="s">
        <v>28</v>
      </c>
      <c r="AT8" s="752"/>
      <c r="AU8" s="1258"/>
      <c r="AV8" s="752"/>
      <c r="AW8" s="1258"/>
      <c r="AX8" s="1735"/>
      <c r="AY8" s="1460" t="s">
        <v>65</v>
      </c>
      <c r="AZ8" s="1735"/>
      <c r="BA8" s="1460" t="s">
        <v>65</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254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506</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"Ресурс"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45770</v>
      </c>
      <c r="W32" s="2265"/>
      <c r="X32" s="2265"/>
      <c r="Y32" s="2265"/>
      <c r="Z32" s="2265"/>
      <c r="AA32" s="2265"/>
      <c r="AB32" s="2265"/>
      <c r="AC32" s="327"/>
      <c r="AD32" s="2265" t="str">
        <f>IF(TITLE_DATE_PR_CHANGE="",IF(TITLE_DATE_PR="","",TITLE_DATE_PR),TITLE_DATE_PR_CHANGE)</f>
        <v>45770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исх.406, вх.№ 73-ИОГВ-17/834вх</v>
      </c>
      <c r="W33" s="2252"/>
      <c r="X33" s="2252"/>
      <c r="Y33" s="2252"/>
      <c r="Z33" s="2252"/>
      <c r="AA33" s="2252"/>
      <c r="AB33" s="2252"/>
      <c r="AC33" s="327"/>
      <c r="AD33" s="2252" t="str">
        <f>IF(TITLE_NUMBER_PR_CHANGE="",IF(TITLE_NUMBER_PR="","",TITLE_NUMBER_PR),TITLE_NUMBER_PR_CHANGE)</f>
        <v>исх.406, вх.№ 73-ИОГВ-17/834вх</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45770</v>
      </c>
      <c r="W36" s="2265"/>
      <c r="X36" s="2265"/>
      <c r="Y36" s="2265"/>
      <c r="Z36" s="2265"/>
      <c r="AA36" s="2265"/>
      <c r="AB36" s="2265"/>
      <c r="AC36" s="327"/>
      <c r="AD36" s="2265" t="str">
        <f>IF(TITLE_DATE_PR_CHANGE="",IF(TITLE_DATE_PR="","",TITLE_DATE_PR),TITLE_DATE_PR_CHANGE)</f>
        <v>45770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исх.406, вх.№ 73-ИОГВ-17/834вх</v>
      </c>
      <c r="W37" s="2252"/>
      <c r="X37" s="2252"/>
      <c r="Y37" s="2252"/>
      <c r="Z37" s="2252"/>
      <c r="AA37" s="2252"/>
      <c r="AB37" s="2252"/>
      <c r="AC37" s="327"/>
      <c r="AD37" s="2252" t="str">
        <f>IF(TITLE_NUMBER_PR_CHANGE="",IF(TITLE_NUMBER_PR="","",TITLE_NUMBER_PR),TITLE_NUMBER_PR_CHANGE)</f>
        <v>исх.406, вх.№ 73-ИОГВ-17/834вх</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87</v>
      </c>
      <c r="T41" s="2210" t="s">
        <v>507</v>
      </c>
      <c r="U41" s="302"/>
      <c r="V41" s="2275" t="s">
        <v>430</v>
      </c>
      <c r="W41" s="2276"/>
      <c r="X41" s="2276"/>
      <c r="Y41" s="2276"/>
      <c r="Z41" s="2276"/>
      <c r="AA41" s="2276"/>
      <c r="AB41" s="2277"/>
      <c r="AC41" s="2278" t="s">
        <v>431</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49" t="s">
        <v>478</v>
      </c>
      <c r="W44" s="1449" t="s">
        <v>479</v>
      </c>
      <c r="X44" s="1449" t="s">
        <v>478</v>
      </c>
      <c r="Y44" s="1449" t="s">
        <v>479</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243</v>
      </c>
      <c r="B47" s="1364" t="s">
        <v>244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43.050000000000004">
      <c r="A48" s="1364" t="s">
        <v>243</v>
      </c>
      <c r="B48" s="1364" t="s">
        <v>244</v>
      </c>
      <c r="C48" s="1364" t="s">
        <v>245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243</v>
      </c>
      <c r="B49" s="1344" t="s">
        <v>244</v>
      </c>
      <c r="C49" s="1344" t="s">
        <v>245</v>
      </c>
      <c r="D49" s="1344" t="s">
        <v>515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243</v>
      </c>
      <c r="B50" s="1344" t="s">
        <v>244</v>
      </c>
      <c r="C50" s="1344" t="s">
        <v>245</v>
      </c>
      <c r="D50" s="1344" t="s">
        <v>515</v>
      </c>
      <c r="E50" s="2260"/>
      <c r="F50" s="2260"/>
      <c r="G50" s="2260"/>
      <c r="H50" s="2260"/>
      <c r="I50" s="2257" t="str">
        <f>S49&amp;".1"</f>
        <v>.1</v>
      </c>
      <c r="J50" s="1344"/>
      <c r="K50" s="1344"/>
      <c r="L50" s="1347" t="s">
        <v>406</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243</v>
      </c>
      <c r="B51" s="1344" t="s">
        <v>244</v>
      </c>
      <c r="C51" s="1344" t="s">
        <v>245</v>
      </c>
      <c r="D51" s="1344" t="s">
        <v>515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243</v>
      </c>
      <c r="B52" s="1364" t="s">
        <v>244</v>
      </c>
      <c r="C52" s="1364" t="s">
        <v>245</v>
      </c>
      <c r="D52" s="1364" t="s">
        <v>515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64">
        <v>1</v>
      </c>
      <c r="AS52" s="1467" t="s">
        <v>28</v>
      </c>
      <c r="AT52" s="752"/>
      <c r="AU52" s="1258"/>
      <c r="AV52" s="752"/>
      <c r="AW52" s="1258"/>
      <c r="AX52" s="1735"/>
      <c r="AY52" s="1460" t="s">
        <v>65</v>
      </c>
      <c r="AZ52" s="1735"/>
      <c r="BA52" s="1460" t="s">
        <v>65</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243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243</v>
      </c>
      <c r="B56" s="1364" t="s">
        <v>244</v>
      </c>
      <c r="C56" s="1364" t="s">
        <v>245</v>
      </c>
      <c r="D56" s="1364" t="s">
        <v>515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243</v>
      </c>
      <c r="B57" s="1364" t="s">
        <v>244</v>
      </c>
      <c r="C57" s="1364" t="s">
        <v>245</v>
      </c>
      <c r="D57" s="1364" t="s">
        <v>515</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243</v>
      </c>
      <c r="B58" s="1344" t="s">
        <v>244</v>
      </c>
      <c r="C58" s="1344" t="s">
        <v>245</v>
      </c>
      <c r="D58" s="1344" t="s">
        <v>515</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243</v>
      </c>
      <c r="B59" s="1344" t="s">
        <v>244</v>
      </c>
      <c r="C59" s="1344" t="s">
        <v>245</v>
      </c>
      <c r="D59" s="1344" t="s">
        <v>515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243</v>
      </c>
      <c r="B60" s="1344" t="s">
        <v>244</v>
      </c>
      <c r="C60" s="1344" t="s">
        <v>245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243</v>
      </c>
      <c r="B61" s="1344" t="s">
        <v>244</v>
      </c>
      <c r="C61" s="1315"/>
      <c r="D61" s="1315"/>
      <c r="E61" s="2260"/>
      <c r="F61" s="2259"/>
      <c r="G61" s="1315"/>
      <c r="H61" s="1315"/>
      <c r="I61" s="1315"/>
      <c r="J61" s="1315"/>
      <c r="K61" s="1315"/>
      <c r="L61" s="1465"/>
      <c r="M61" s="1322"/>
      <c r="N61" s="1322"/>
      <c r="P61" s="1317"/>
      <c r="Q61" s="1318"/>
      <c r="R61" s="1317"/>
      <c r="S61" s="1323"/>
      <c r="T61" s="1326" t="s">
        <v>254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243</v>
      </c>
      <c r="B62" s="1344"/>
      <c r="C62" s="1344"/>
      <c r="D62" s="1344"/>
      <c r="E62" s="2259"/>
      <c r="F62" s="1344"/>
      <c r="G62" s="1344"/>
      <c r="H62" s="1344"/>
      <c r="I62" s="1344"/>
      <c r="J62" s="1344"/>
      <c r="K62" s="1344"/>
      <c r="L62" s="1347"/>
      <c r="M62" s="1322"/>
      <c r="N62" s="1322"/>
      <c r="O62" s="519"/>
      <c r="P62" s="381"/>
      <c r="Q62" s="1345"/>
      <c r="R62" s="381"/>
      <c r="S62" s="1323"/>
      <c r="T62" s="1326" t="s">
        <v>255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256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C0D6F-FB48-7D1A-29F9-747A4E0E73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45770</v>
      </c>
      <c r="W28" s="2265"/>
      <c r="X28" s="2265"/>
      <c r="Y28" s="2265"/>
      <c r="Z28" s="2265"/>
      <c r="AA28" s="2265"/>
      <c r="AB28" s="327"/>
      <c r="AC28" s="2265" t="str">
        <f>IF(TITLE_DATE_PR_CHANGE="",IF(TITLE_DATE_PR="","",TITLE_DATE_PR),TITLE_DATE_PR_CHANGE)</f>
        <v>45770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исх.406, вх.№ 73-ИОГВ-17/834вх</v>
      </c>
      <c r="W29" s="2252"/>
      <c r="X29" s="2252"/>
      <c r="Y29" s="2252"/>
      <c r="Z29" s="2252"/>
      <c r="AA29" s="2252"/>
      <c r="AB29" s="327"/>
      <c r="AC29" s="2252" t="str">
        <f>IF(TITLE_NUMBER_PR_CHANGE="",IF(TITLE_NUMBER_PR="","",TITLE_NUMBER_PR),TITLE_NUMBER_PR_CHANGE)</f>
        <v>исх.406, вх.№ 73-ИОГВ-17/834вх</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45770</v>
      </c>
      <c r="W32" s="2265"/>
      <c r="X32" s="2265"/>
      <c r="Y32" s="2265"/>
      <c r="Z32" s="2265"/>
      <c r="AA32" s="2265"/>
      <c r="AB32" s="327"/>
      <c r="AC32" s="2265" t="str">
        <f>IF(TITLE_DATE_PR_CHANGE="",IF(TITLE_DATE_PR="","",TITLE_DATE_PR),TITLE_DATE_PR_CHANGE)</f>
        <v>45770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исх.406, вх.№ 73-ИОГВ-17/834вх</v>
      </c>
      <c r="W33" s="2252"/>
      <c r="X33" s="2252"/>
      <c r="Y33" s="2252"/>
      <c r="Z33" s="2252"/>
      <c r="AA33" s="2252"/>
      <c r="AB33" s="327"/>
      <c r="AC33" s="2252" t="str">
        <f>IF(TITLE_NUMBER_PR_CHANGE="",IF(TITLE_NUMBER_PR="","",TITLE_NUMBER_PR),TITLE_NUMBER_PR_CHANGE)</f>
        <v>исх.406, вх.№ 73-ИОГВ-17/834вх</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84" t="s">
        <v>518</v>
      </c>
      <c r="W39" s="1223" t="s">
        <v>519</v>
      </c>
      <c r="X39" s="1223" t="s">
        <v>494</v>
      </c>
      <c r="Y39" s="1490" t="s">
        <v>447</v>
      </c>
      <c r="Z39" s="2271" t="s">
        <v>448</v>
      </c>
      <c r="AA39" s="2272"/>
      <c r="AB39" s="2280"/>
      <c r="AC39" s="1484" t="s">
        <v>518</v>
      </c>
      <c r="AD39" s="1223" t="s">
        <v>519</v>
      </c>
      <c r="AE39" s="1223" t="s">
        <v>494</v>
      </c>
      <c r="AF39" s="1490" t="s">
        <v>447</v>
      </c>
      <c r="AG39" s="2271" t="s">
        <v>448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520</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520</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269</v>
      </c>
      <c r="B46" s="1364" t="s">
        <v>270</v>
      </c>
      <c r="C46" s="1364" t="s">
        <v>271</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520</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520</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520</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254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255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256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8428E-028C-B847-C9CD-7FE2CAFDD91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45770</v>
      </c>
      <c r="W28" s="2265"/>
      <c r="X28" s="2265"/>
      <c r="Y28" s="2265"/>
      <c r="Z28" s="2265"/>
      <c r="AA28" s="2265"/>
      <c r="AB28" s="327"/>
      <c r="AC28" s="2265" t="str">
        <f>IF(TITLE_DATE_PR_CHANGE="",IF(TITLE_DATE_PR="","",TITLE_DATE_PR),TITLE_DATE_PR_CHANGE)</f>
        <v>45770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исх.406, вх.№ 73-ИОГВ-17/834вх</v>
      </c>
      <c r="W29" s="2252"/>
      <c r="X29" s="2252"/>
      <c r="Y29" s="2252"/>
      <c r="Z29" s="2252"/>
      <c r="AA29" s="2252"/>
      <c r="AB29" s="327"/>
      <c r="AC29" s="2252" t="str">
        <f>IF(TITLE_NUMBER_PR_CHANGE="",IF(TITLE_NUMBER_PR="","",TITLE_NUMBER_PR),TITLE_NUMBER_PR_CHANGE)</f>
        <v>исх.406, вх.№ 73-ИОГВ-17/834вх</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45770</v>
      </c>
      <c r="W32" s="2265"/>
      <c r="X32" s="2265"/>
      <c r="Y32" s="2265"/>
      <c r="Z32" s="2265"/>
      <c r="AA32" s="2265"/>
      <c r="AB32" s="327"/>
      <c r="AC32" s="2265" t="str">
        <f>IF(TITLE_DATE_PR_CHANGE="",IF(TITLE_DATE_PR="","",TITLE_DATE_PR),TITLE_DATE_PR_CHANGE)</f>
        <v>45770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исх.406, вх.№ 73-ИОГВ-17/834вх</v>
      </c>
      <c r="W33" s="2252"/>
      <c r="X33" s="2252"/>
      <c r="Y33" s="2252"/>
      <c r="Z33" s="2252"/>
      <c r="AA33" s="2252"/>
      <c r="AB33" s="327"/>
      <c r="AC33" s="2252" t="str">
        <f>IF(TITLE_NUMBER_PR_CHANGE="",IF(TITLE_NUMBER_PR="","",TITLE_NUMBER_PR),TITLE_NUMBER_PR_CHANGE)</f>
        <v>исх.406, вх.№ 73-ИОГВ-17/834вх</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84" t="s">
        <v>518</v>
      </c>
      <c r="W39" s="1223" t="s">
        <v>519</v>
      </c>
      <c r="X39" s="1223" t="s">
        <v>494</v>
      </c>
      <c r="Y39" s="1490" t="s">
        <v>447</v>
      </c>
      <c r="Z39" s="2271" t="s">
        <v>448</v>
      </c>
      <c r="AA39" s="2272"/>
      <c r="AB39" s="2280"/>
      <c r="AC39" s="1484" t="s">
        <v>518</v>
      </c>
      <c r="AD39" s="1223" t="s">
        <v>519</v>
      </c>
      <c r="AE39" s="1223" t="s">
        <v>494</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274</v>
      </c>
      <c r="B42" s="1364" t="s">
        <v>275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274</v>
      </c>
      <c r="B43" s="1364" t="s">
        <v>275</v>
      </c>
      <c r="C43" s="1364" t="s">
        <v>276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274</v>
      </c>
      <c r="B44" s="1364" t="s">
        <v>275</v>
      </c>
      <c r="C44" s="1364" t="s">
        <v>276</v>
      </c>
      <c r="D44" s="1364" t="s">
        <v>521</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274</v>
      </c>
      <c r="B45" s="1364" t="s">
        <v>275</v>
      </c>
      <c r="C45" s="1364" t="s">
        <v>276</v>
      </c>
      <c r="D45" s="1364" t="s">
        <v>521</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274</v>
      </c>
      <c r="B46" s="1364" t="s">
        <v>275</v>
      </c>
      <c r="C46" s="1364" t="s">
        <v>276</v>
      </c>
      <c r="D46" s="1364" t="s">
        <v>521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274</v>
      </c>
      <c r="B47" s="1364" t="s">
        <v>275</v>
      </c>
      <c r="C47" s="1364" t="s">
        <v>276</v>
      </c>
      <c r="D47" s="1364" t="s">
        <v>521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274</v>
      </c>
      <c r="B48" s="1364" t="s">
        <v>275</v>
      </c>
      <c r="C48" s="1364" t="s">
        <v>276</v>
      </c>
      <c r="D48" s="1364" t="s">
        <v>521</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274</v>
      </c>
      <c r="B49" s="1364" t="s">
        <v>275</v>
      </c>
      <c r="C49" s="1364" t="s">
        <v>276</v>
      </c>
      <c r="D49" s="1364" t="s">
        <v>521</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274</v>
      </c>
      <c r="B50" s="1364" t="s">
        <v>275</v>
      </c>
      <c r="C50" s="1364" t="s">
        <v>276</v>
      </c>
      <c r="D50" s="1364" t="s">
        <v>521</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274</v>
      </c>
      <c r="B51" s="1344" t="s">
        <v>275</v>
      </c>
      <c r="C51" s="1315"/>
      <c r="D51" s="1315"/>
      <c r="E51" s="2260"/>
      <c r="F51" s="2259"/>
      <c r="G51" s="1315"/>
      <c r="H51" s="1315"/>
      <c r="I51" s="1315"/>
      <c r="J51" s="1315"/>
      <c r="K51" s="1315"/>
      <c r="L51" s="1495"/>
      <c r="M51" s="1322"/>
      <c r="N51" s="1322"/>
      <c r="P51" s="1317"/>
      <c r="Q51" s="1318"/>
      <c r="R51" s="1317"/>
      <c r="S51" s="1323"/>
      <c r="T51" s="1326" t="s">
        <v>254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274</v>
      </c>
      <c r="B52" s="1344"/>
      <c r="C52" s="1344"/>
      <c r="D52" s="1344"/>
      <c r="E52" s="2259"/>
      <c r="F52" s="1344"/>
      <c r="G52" s="1344"/>
      <c r="H52" s="1344"/>
      <c r="I52" s="1344"/>
      <c r="J52" s="1344"/>
      <c r="K52" s="1344"/>
      <c r="L52" s="1347"/>
      <c r="M52" s="1322"/>
      <c r="N52" s="1322"/>
      <c r="O52" s="519"/>
      <c r="P52" s="381"/>
      <c r="Q52" s="1345"/>
      <c r="R52" s="381"/>
      <c r="S52" s="1323"/>
      <c r="T52" s="1326" t="s">
        <v>255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256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AF2AAF-CD64-5E23-5AF1-DF757CAF48B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517</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254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506</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"Ресурс"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45770</v>
      </c>
      <c r="W32" s="2265"/>
      <c r="X32" s="2265"/>
      <c r="Y32" s="2265"/>
      <c r="Z32" s="2265"/>
      <c r="AA32" s="2265"/>
      <c r="AB32" s="2265"/>
      <c r="AC32" s="327"/>
      <c r="AD32" s="2265" t="str">
        <f>IF(TITLE_DATE_PR_CHANGE="",IF(TITLE_DATE_PR="","",TITLE_DATE_PR),TITLE_DATE_PR_CHANGE)</f>
        <v>45770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исх.406, вх.№ 73-ИОГВ-17/834вх</v>
      </c>
      <c r="W33" s="2252"/>
      <c r="X33" s="2252"/>
      <c r="Y33" s="2252"/>
      <c r="Z33" s="2252"/>
      <c r="AA33" s="2252"/>
      <c r="AB33" s="2252"/>
      <c r="AC33" s="327"/>
      <c r="AD33" s="2252" t="str">
        <f>IF(TITLE_NUMBER_PR_CHANGE="",IF(TITLE_NUMBER_PR="","",TITLE_NUMBER_PR),TITLE_NUMBER_PR_CHANGE)</f>
        <v>исх.406, вх.№ 73-ИОГВ-17/834вх</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45770</v>
      </c>
      <c r="W36" s="2265"/>
      <c r="X36" s="2265"/>
      <c r="Y36" s="2265"/>
      <c r="Z36" s="2265"/>
      <c r="AA36" s="2265"/>
      <c r="AB36" s="2265"/>
      <c r="AC36" s="327"/>
      <c r="AD36" s="2265" t="str">
        <f>IF(TITLE_DATE_PR_CHANGE="",IF(TITLE_DATE_PR="","",TITLE_DATE_PR),TITLE_DATE_PR_CHANGE)</f>
        <v>45770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исх.406, вх.№ 73-ИОГВ-17/834вх</v>
      </c>
      <c r="W37" s="2252"/>
      <c r="X37" s="2252"/>
      <c r="Y37" s="2252"/>
      <c r="Z37" s="2252"/>
      <c r="AA37" s="2252"/>
      <c r="AB37" s="2252"/>
      <c r="AC37" s="327"/>
      <c r="AD37" s="2252" t="str">
        <f>IF(TITLE_NUMBER_PR_CHANGE="",IF(TITLE_NUMBER_PR="","",TITLE_NUMBER_PR),TITLE_NUMBER_PR_CHANGE)</f>
        <v>исх.406, вх.№ 73-ИОГВ-17/834вх</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87</v>
      </c>
      <c r="T41" s="2210" t="s">
        <v>507</v>
      </c>
      <c r="U41" s="302"/>
      <c r="V41" s="2275" t="s">
        <v>430</v>
      </c>
      <c r="W41" s="2276"/>
      <c r="X41" s="2276"/>
      <c r="Y41" s="2276"/>
      <c r="Z41" s="2276"/>
      <c r="AA41" s="2276"/>
      <c r="AB41" s="2277"/>
      <c r="AC41" s="2278" t="s">
        <v>431</v>
      </c>
      <c r="AD41" s="2329" t="s">
        <v>524</v>
      </c>
      <c r="AE41" s="2292"/>
      <c r="AF41" s="2292"/>
      <c r="AG41" s="2330"/>
      <c r="AH41" s="2329" t="s">
        <v>525</v>
      </c>
      <c r="AI41" s="2292"/>
      <c r="AJ41" s="2292"/>
      <c r="AK41" s="2330"/>
      <c r="AL41" s="2329" t="s">
        <v>526</v>
      </c>
      <c r="AM41" s="2292"/>
      <c r="AN41" s="2292"/>
      <c r="AO41" s="2330"/>
      <c r="AP41" s="2329" t="s">
        <v>511</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527</v>
      </c>
      <c r="AU42" s="2194"/>
      <c r="AV42" s="2193" t="s">
        <v>528</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279</v>
      </c>
      <c r="B47" s="1364" t="s">
        <v>280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279</v>
      </c>
      <c r="B48" s="1364" t="s">
        <v>280</v>
      </c>
      <c r="C48" s="1364" t="s">
        <v>281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517</v>
      </c>
      <c r="BE48" s="501"/>
      <c r="BF48" s="501" t="str">
        <f>IF(T48="","",T48)</f>
        <v>Наименование централизованной системы водоотведения</v>
      </c>
      <c r="BG48" s="501"/>
      <c r="BH48" s="501"/>
      <c r="BI48" s="1156">
        <v>34</v>
      </c>
    </row>
    <row s="1643" customFormat="1" customHeight="1" ht="0">
      <c r="A49" s="1344" t="s">
        <v>279</v>
      </c>
      <c r="B49" s="1344" t="s">
        <v>280</v>
      </c>
      <c r="C49" s="1344" t="s">
        <v>281</v>
      </c>
      <c r="D49" s="1344" t="s">
        <v>529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279</v>
      </c>
      <c r="B50" s="1344" t="s">
        <v>280</v>
      </c>
      <c r="C50" s="1344" t="s">
        <v>281</v>
      </c>
      <c r="D50" s="1344" t="s">
        <v>529</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279</v>
      </c>
      <c r="B51" s="1344" t="s">
        <v>280</v>
      </c>
      <c r="C51" s="1344" t="s">
        <v>281</v>
      </c>
      <c r="D51" s="1344" t="s">
        <v>529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279</v>
      </c>
      <c r="B52" s="1364" t="s">
        <v>280</v>
      </c>
      <c r="C52" s="1364" t="s">
        <v>281</v>
      </c>
      <c r="D52" s="1364" t="s">
        <v>529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279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279</v>
      </c>
      <c r="B56" s="1364" t="s">
        <v>280</v>
      </c>
      <c r="C56" s="1364" t="s">
        <v>281</v>
      </c>
      <c r="D56" s="1364" t="s">
        <v>529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279</v>
      </c>
      <c r="B57" s="1364" t="s">
        <v>280</v>
      </c>
      <c r="C57" s="1364" t="s">
        <v>281</v>
      </c>
      <c r="D57" s="1364" t="s">
        <v>529</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279</v>
      </c>
      <c r="B58" s="1344" t="s">
        <v>280</v>
      </c>
      <c r="C58" s="1344" t="s">
        <v>281</v>
      </c>
      <c r="D58" s="1344" t="s">
        <v>529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279</v>
      </c>
      <c r="B59" s="1344" t="s">
        <v>280</v>
      </c>
      <c r="C59" s="1344" t="s">
        <v>281</v>
      </c>
      <c r="D59" s="1344" t="s">
        <v>529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279</v>
      </c>
      <c r="B60" s="1344" t="s">
        <v>280</v>
      </c>
      <c r="C60" s="1344" t="s">
        <v>281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279</v>
      </c>
      <c r="B61" s="1344" t="s">
        <v>280</v>
      </c>
      <c r="C61" s="1315"/>
      <c r="D61" s="1315"/>
      <c r="E61" s="2260"/>
      <c r="F61" s="2259"/>
      <c r="G61" s="1315"/>
      <c r="H61" s="1315"/>
      <c r="I61" s="1315"/>
      <c r="J61" s="1315"/>
      <c r="K61" s="1315"/>
      <c r="L61" s="1495"/>
      <c r="M61" s="1322"/>
      <c r="N61" s="1322"/>
      <c r="P61" s="1317"/>
      <c r="Q61" s="1318"/>
      <c r="R61" s="1317"/>
      <c r="S61" s="1323"/>
      <c r="T61" s="1326" t="s">
        <v>254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279</v>
      </c>
      <c r="B62" s="1344"/>
      <c r="C62" s="1344"/>
      <c r="D62" s="1344"/>
      <c r="E62" s="2259"/>
      <c r="F62" s="1344"/>
      <c r="G62" s="1344"/>
      <c r="H62" s="1344"/>
      <c r="I62" s="1344"/>
      <c r="J62" s="1344"/>
      <c r="K62" s="1344"/>
      <c r="L62" s="1347"/>
      <c r="M62" s="1322"/>
      <c r="N62" s="1322"/>
      <c r="O62" s="519"/>
      <c r="P62" s="381"/>
      <c r="Q62" s="1345"/>
      <c r="R62" s="381"/>
      <c r="S62" s="1323"/>
      <c r="T62" s="1326" t="s">
        <v>255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256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AB9394-91EE-850D-1A7C-A9A801158B5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 Димитровград(73705000)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82F4A-9A01-93DA-DCD1-0ED822BE6127}" mc:Ignorable="x14ac xr xr2 xr3">
  <sheetPr>
    <tabColor theme="6" tint="0.4"/>
  </sheetPr>
  <dimension ref="A1:BJ63"/>
  <sheetViews>
    <sheetView showGridLines="0" zoomScale="90" workbookViewId="0">
      <pane xSplit="32" ySplit="41" topLeftCell="AG42" activePane="bottomRight" state="frozen"/>
      <selection pane="bottomLeft" activeCell="A42" sqref="A42"/>
      <selection pane="topRight" activeCell="AG1" sqref="AG1"/>
      <selection pane="bottomRight" activeCell="BA53" sqref="BA53"/>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customWidth="1"/>
    <col min="46" max="47" style="65" width="4.8515625" customWidth="1"/>
    <col min="49" max="50" style="65" width="5.140625" customWidth="1"/>
    <col min="54" max="54" style="65" width="10.57421875" hidden="1"/>
    <col min="55" max="55" style="1636" width="4.00390625" customWidth="1"/>
    <col min="56" max="56" style="1636" width="115.00390625" customWidth="1"/>
    <col min="57" max="61" style="1643" width="10.00390625" customWidth="1"/>
    <col min="62" max="62" style="1636" width="10.57421875" hidden="1"/>
  </cols>
  <sheetData>
    <row customHeight="1" ht="22.5" hidden="1">
      <c r="AC1" s="328"/>
      <c r="AN1" s="328"/>
      <c r="AR1" s="1636"/>
      <c r="AS1" s="1636"/>
      <c r="AT1" s="2772"/>
      <c r="AU1" s="2772"/>
      <c r="AV1" s="1636"/>
      <c r="AW1" s="2772"/>
      <c r="AX1" s="2772"/>
      <c r="AY1" s="1636"/>
      <c r="AZ1" s="1636"/>
      <c r="BA1" s="1636"/>
      <c r="BB1" s="2772"/>
      <c r="BJ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3"/>
      <c r="AS2" s="2244"/>
      <c r="AT2" s="2773"/>
      <c r="AU2" s="2773"/>
      <c r="AV2" s="2244"/>
      <c r="AW2" s="2773"/>
      <c r="AX2" s="2773"/>
      <c r="AY2" s="2244"/>
      <c r="AZ2" s="2244"/>
      <c r="BA2" s="2244"/>
      <c r="BB2" s="2774"/>
      <c r="BC2" s="2245"/>
      <c r="BD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F2" s="501"/>
      <c r="BG2" s="501" t="str">
        <f>IF(T2="","",T2)</f>
        <v>Наименование тарифа</v>
      </c>
      <c r="BH2" s="501"/>
      <c r="BI2" s="501"/>
      <c r="BJ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3"/>
      <c r="AS3" s="2244"/>
      <c r="AT3" s="2773"/>
      <c r="AU3" s="2773"/>
      <c r="AV3" s="2244"/>
      <c r="AW3" s="2773"/>
      <c r="AX3" s="2773"/>
      <c r="AY3" s="2244"/>
      <c r="AZ3" s="2244"/>
      <c r="BA3" s="2244"/>
      <c r="BB3" s="2774"/>
      <c r="BC3" s="2245"/>
      <c r="BD3" s="1259" t="s">
        <v>401</v>
      </c>
      <c r="BF3" s="501"/>
      <c r="BG3" s="501" t="str">
        <f>IF(T3="","",T3)</f>
        <v>Территория действия тарифа</v>
      </c>
      <c r="BH3" s="501"/>
      <c r="BI3" s="501"/>
      <c r="BJ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3"/>
      <c r="AS4" s="2244"/>
      <c r="AT4" s="2773"/>
      <c r="AU4" s="2773"/>
      <c r="AV4" s="2244"/>
      <c r="AW4" s="2773"/>
      <c r="AX4" s="2773"/>
      <c r="AY4" s="2244"/>
      <c r="AZ4" s="2244"/>
      <c r="BA4" s="2244"/>
      <c r="BB4" s="2774"/>
      <c r="BC4" s="2245"/>
      <c r="BD4" s="1259" t="s">
        <v>531</v>
      </c>
      <c r="BF4" s="501"/>
      <c r="BG4" s="501" t="str">
        <f>IF(T4="","",T4)</f>
        <v>Наименование централизованной системы горячего водоснабжения</v>
      </c>
      <c r="BH4" s="501"/>
      <c r="BI4" s="501"/>
      <c r="BJ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1"/>
      <c r="AS5" s="2352"/>
      <c r="AT5" s="2775"/>
      <c r="AU5" s="2775"/>
      <c r="AV5" s="2352"/>
      <c r="AW5" s="2775"/>
      <c r="AX5" s="2775"/>
      <c r="AY5" s="2352"/>
      <c r="AZ5" s="2352"/>
      <c r="BA5" s="2352"/>
      <c r="BB5" s="2776"/>
      <c r="BC5" s="2356"/>
      <c r="BD5" s="1259" t="s">
        <v>484</v>
      </c>
      <c r="BF5" s="501"/>
      <c r="BG5" s="501" t="str">
        <f>IF(T5="","",T5)</f>
        <v>Наименование признака дифференциации</v>
      </c>
      <c r="BH5" s="501"/>
      <c r="BI5" s="501"/>
      <c r="BJ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6"/>
      <c r="AS6" s="2247"/>
      <c r="AT6" s="2777"/>
      <c r="AU6" s="2777"/>
      <c r="AV6" s="2247"/>
      <c r="AW6" s="2777"/>
      <c r="AX6" s="2777"/>
      <c r="AY6" s="2247"/>
      <c r="AZ6" s="2247"/>
      <c r="BA6" s="2247"/>
      <c r="BB6" s="2778"/>
      <c r="BC6" s="2248"/>
      <c r="BD6" s="1308" t="s">
        <v>485</v>
      </c>
      <c r="BF6" s="501"/>
      <c r="BG6" s="501" t="str">
        <f>IF(T6="","",T6)</f>
        <v>Группа потребителей</v>
      </c>
      <c r="BH6" s="501"/>
      <c r="BI6" s="501"/>
      <c r="BJ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752"/>
      <c r="AS7" s="752"/>
      <c r="AT7" s="2779"/>
      <c r="AU7" s="2779"/>
      <c r="AV7" s="752"/>
      <c r="AW7" s="2779"/>
      <c r="AX7" s="2779"/>
      <c r="AY7" s="2603"/>
      <c r="AZ7" s="2108" t="s">
        <v>65</v>
      </c>
      <c r="BA7" s="2603"/>
      <c r="BB7" s="2780" t="s">
        <v>65</v>
      </c>
      <c r="BC7" s="1439"/>
      <c r="BD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7" s="512">
        <f>STRCHECKDATE(V8:BC8)</f>
      </c>
      <c r="BF7" s="501"/>
      <c r="BG7" s="501" t="str">
        <f>IF(T7="","",T7)</f>
        <v/>
      </c>
      <c r="BH7" s="501"/>
      <c r="BI7" s="501"/>
      <c r="BJ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326"/>
      <c r="AS8" s="326"/>
      <c r="AT8" s="2781"/>
      <c r="AU8" s="2781"/>
      <c r="AV8" s="326"/>
      <c r="AW8" s="2781"/>
      <c r="AX8" s="2781"/>
      <c r="AY8" s="2310"/>
      <c r="AZ8" s="2108"/>
      <c r="BA8" s="2310"/>
      <c r="BB8" s="2108"/>
      <c r="BC8" s="1440"/>
      <c r="BD8" s="2350"/>
      <c r="BF8" s="501"/>
      <c r="BG8" s="501" t="str">
        <f>IF(T8="","",T8)</f>
        <v/>
      </c>
      <c r="BH8" s="501"/>
      <c r="BI8" s="501"/>
      <c r="BJ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2668"/>
      <c r="AS9" s="2669"/>
      <c r="AT9" s="2782"/>
      <c r="AU9" s="2783"/>
      <c r="AV9" s="2672"/>
      <c r="AW9" s="2784"/>
      <c r="AX9" s="2785"/>
      <c r="AY9" s="2675"/>
      <c r="AZ9" s="2676"/>
      <c r="BA9" s="2677"/>
      <c r="BB9" s="2786"/>
      <c r="BC9" s="368"/>
      <c r="BD9" s="1259" t="s">
        <v>487</v>
      </c>
      <c r="BF9" s="501"/>
      <c r="BG9" s="501" t="str">
        <f>IF(T9="","",T9)</f>
        <v>Добавить значение признака дифференциации</v>
      </c>
      <c r="BH9" s="501"/>
      <c r="BI9" s="501"/>
      <c r="BJ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2679"/>
      <c r="AS10" s="2680"/>
      <c r="AT10" s="2787"/>
      <c r="AU10" s="2788"/>
      <c r="AV10" s="2683"/>
      <c r="AW10" s="2789"/>
      <c r="AX10" s="2790"/>
      <c r="AY10" s="2686"/>
      <c r="AZ10" s="2687"/>
      <c r="BA10" s="2688"/>
      <c r="BB10" s="2791"/>
      <c r="BC10" s="368"/>
      <c r="BD10" s="1441"/>
      <c r="BF10" s="501"/>
      <c r="BG10" s="501" t="str">
        <f>IF(T10="","",T10)</f>
        <v>Добавить группу потребителей</v>
      </c>
      <c r="BH10" s="501"/>
      <c r="BI10" s="501"/>
      <c r="BJ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2690"/>
      <c r="AS11" s="2691"/>
      <c r="AT11" s="2792"/>
      <c r="AU11" s="2793"/>
      <c r="AV11" s="2694"/>
      <c r="AW11" s="2794"/>
      <c r="AX11" s="2795"/>
      <c r="AY11" s="2697"/>
      <c r="AZ11" s="2698"/>
      <c r="BA11" s="2699"/>
      <c r="BB11" s="2796"/>
      <c r="BC11" s="368"/>
      <c r="BD11" s="304"/>
      <c r="BF11" s="501"/>
      <c r="BG11" s="501" t="str">
        <f>IF(T11="","",T11)</f>
        <v>Добавить наименование признака дифференциации</v>
      </c>
      <c r="BH11" s="501"/>
      <c r="BI11" s="501"/>
      <c r="BJ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2797"/>
      <c r="AU12" s="2797"/>
      <c r="AV12" s="1325"/>
      <c r="AW12" s="2797"/>
      <c r="AX12" s="2797"/>
      <c r="AY12" s="1325"/>
      <c r="AZ12" s="1325"/>
      <c r="BA12" s="1325"/>
      <c r="BB12" s="2797"/>
      <c r="BC12" s="1325"/>
      <c r="BD12" s="1325"/>
      <c r="BF12" s="790"/>
      <c r="BG12" s="790" t="str">
        <f>IF(T12="","",T12)</f>
        <v>Добавить централизованную систему для дифференциации</v>
      </c>
      <c r="BH12" s="790"/>
      <c r="BI12" s="790"/>
      <c r="BJ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2797"/>
      <c r="AU13" s="2797"/>
      <c r="AV13" s="1325"/>
      <c r="AW13" s="2797"/>
      <c r="AX13" s="2797"/>
      <c r="AY13" s="1325"/>
      <c r="AZ13" s="1325"/>
      <c r="BA13" s="1325"/>
      <c r="BB13" s="2797"/>
      <c r="BC13" s="1325"/>
      <c r="BD13" s="1325"/>
      <c r="BF13" s="501"/>
      <c r="BG13" s="501" t="str">
        <f>IF(T13="","",T13)</f>
        <v>Добавить территорию для дифференциации</v>
      </c>
      <c r="BH13" s="501"/>
      <c r="BI13" s="501"/>
      <c r="BJ13" s="512">
        <v>0</v>
      </c>
    </row>
    <row customHeight="1" ht="14.25" hidden="1">
      <c r="AF14" s="328"/>
      <c r="AQ14" s="328"/>
      <c r="AR14" s="1636"/>
      <c r="AS14" s="1636"/>
      <c r="AT14" s="2772"/>
      <c r="AU14" s="2772"/>
      <c r="AV14" s="1636"/>
      <c r="AW14" s="2772"/>
      <c r="AX14" s="2772"/>
      <c r="AY14" s="1636"/>
      <c r="AZ14" s="1636"/>
      <c r="BA14" s="1636"/>
      <c r="BB14" s="2772"/>
      <c r="BJ14" s="1156">
        <v>0</v>
      </c>
    </row>
    <row customHeight="1" ht="14.25" hidden="1">
      <c r="AG15" s="1361"/>
      <c r="AH15" s="1361"/>
      <c r="AI15" s="1361"/>
      <c r="AJ15" s="1361"/>
      <c r="AK15" s="1361"/>
      <c r="AL15" s="1361"/>
      <c r="AM15" s="1361"/>
      <c r="AN15" s="2268"/>
      <c r="AO15" s="2269" t="s">
        <v>65</v>
      </c>
      <c r="AP15" s="2268"/>
      <c r="AQ15" s="2269" t="s">
        <v>65</v>
      </c>
      <c r="AR15" s="1636"/>
      <c r="AS15" s="1636"/>
      <c r="AT15" s="2772"/>
      <c r="AU15" s="2772"/>
      <c r="AV15" s="1636"/>
      <c r="AW15" s="2772"/>
      <c r="AX15" s="2772"/>
      <c r="AY15" s="1636"/>
      <c r="AZ15" s="1636"/>
      <c r="BA15" s="1636"/>
      <c r="BB15" s="2772"/>
      <c r="BJ15" s="1156">
        <v>0</v>
      </c>
    </row>
    <row customHeight="1" ht="14.25" hidden="1">
      <c r="AG16" s="1361"/>
      <c r="AH16" s="1361"/>
      <c r="AI16" s="1361"/>
      <c r="AJ16" s="1361"/>
      <c r="AK16" s="1361"/>
      <c r="AL16" s="1361"/>
      <c r="AM16" s="1361"/>
      <c r="AN16" s="2269"/>
      <c r="AO16" s="2269"/>
      <c r="AP16" s="2269"/>
      <c r="AQ16" s="2269"/>
      <c r="AR16" s="1636"/>
      <c r="AS16" s="1636"/>
      <c r="AT16" s="2772"/>
      <c r="AU16" s="2772"/>
      <c r="AV16" s="1636"/>
      <c r="AW16" s="2772"/>
      <c r="AX16" s="2772"/>
      <c r="AY16" s="1636"/>
      <c r="AZ16" s="1636"/>
      <c r="BA16" s="1636"/>
      <c r="BB16" s="2772"/>
      <c r="BJ16" s="1156">
        <v>0</v>
      </c>
    </row>
    <row customHeight="1" ht="14.25" hidden="1">
      <c r="AQ17" s="328"/>
      <c r="AR17" s="1636"/>
      <c r="AS17" s="1636"/>
      <c r="AT17" s="2772"/>
      <c r="AU17" s="2772"/>
      <c r="AV17" s="1636"/>
      <c r="AW17" s="2772"/>
      <c r="AX17" s="2772"/>
      <c r="AY17" s="1636"/>
      <c r="AZ17" s="1636"/>
      <c r="BA17" s="1636"/>
      <c r="BB17" s="2772"/>
      <c r="BJ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R18" s="1367"/>
      <c r="AS18" s="1367"/>
      <c r="AT18" s="2798"/>
      <c r="AU18" s="2798"/>
      <c r="AV18" s="1367"/>
      <c r="AW18" s="2798"/>
      <c r="AX18" s="2798"/>
      <c r="AY18" s="1368"/>
      <c r="AZ18" s="1367"/>
      <c r="BA18" s="1368"/>
      <c r="BB18" s="2798"/>
      <c r="BE18" s="512"/>
      <c r="BF18" s="512"/>
      <c r="BG18" s="512"/>
      <c r="BH18" s="512"/>
      <c r="BI18" s="512"/>
      <c r="BJ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R19" s="1367"/>
      <c r="AS19" s="1367"/>
      <c r="AT19" s="2798"/>
      <c r="AU19" s="2798"/>
      <c r="AV19" s="1367"/>
      <c r="AW19" s="2798"/>
      <c r="AX19" s="2798"/>
      <c r="AY19" s="1367"/>
      <c r="AZ19" s="1367"/>
      <c r="BA19" s="1367"/>
      <c r="BB19" s="2798"/>
      <c r="BE19" s="512"/>
      <c r="BF19" s="512"/>
      <c r="BG19" s="512"/>
      <c r="BH19" s="512"/>
      <c r="BI19" s="512"/>
      <c r="BJ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R20" s="1367"/>
      <c r="AS20" s="1367"/>
      <c r="AT20" s="2798"/>
      <c r="AU20" s="2798"/>
      <c r="AV20" s="1367"/>
      <c r="AW20" s="2798"/>
      <c r="AX20" s="2798"/>
      <c r="AY20" s="1367"/>
      <c r="AZ20" s="1371" t="s">
        <v>421</v>
      </c>
      <c r="BA20" s="1367"/>
      <c r="BB20" s="2799" t="s">
        <v>422</v>
      </c>
      <c r="BJ20" s="1161">
        <v>0</v>
      </c>
    </row>
    <row customHeight="1" ht="14.25" hidden="1">
      <c r="O21" s="1365"/>
      <c r="AR21" s="1636"/>
      <c r="AS21" s="1636"/>
      <c r="AT21" s="2772"/>
      <c r="AU21" s="2772"/>
      <c r="AV21" s="1636"/>
      <c r="AW21" s="2772"/>
      <c r="AX21" s="2772"/>
      <c r="AY21" s="1636"/>
      <c r="AZ21" s="1636"/>
      <c r="BA21" s="1636"/>
      <c r="BB21" s="2772"/>
      <c r="BJ21" s="1156">
        <v>0</v>
      </c>
    </row>
    <row customHeight="1" ht="14.25" hidden="1">
      <c r="O22" s="1365"/>
      <c r="AR22" s="1636"/>
      <c r="AS22" s="1636"/>
      <c r="AT22" s="2772"/>
      <c r="AU22" s="2772"/>
      <c r="AV22" s="1636"/>
      <c r="AW22" s="2772"/>
      <c r="AX22" s="2772"/>
      <c r="AY22" s="1636"/>
      <c r="AZ22" s="1636"/>
      <c r="BA22" s="1636"/>
      <c r="BB22" s="2772"/>
      <c r="BJ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R23" s="1636"/>
      <c r="AS23" s="1636"/>
      <c r="AT23" s="2772"/>
      <c r="AU23" s="2772"/>
      <c r="AV23" s="1636"/>
      <c r="AW23" s="2772"/>
      <c r="AX23" s="2772"/>
      <c r="AY23" s="1636"/>
      <c r="AZ23" s="1636"/>
      <c r="BA23" s="1636"/>
      <c r="BB23" s="2772"/>
      <c r="BJ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R24" s="2249"/>
      <c r="AS24" s="2249"/>
      <c r="AT24" s="2800"/>
      <c r="AU24" s="2800"/>
      <c r="AV24" s="2249"/>
      <c r="AW24" s="2800"/>
      <c r="AX24" s="2800"/>
      <c r="AY24" s="2249"/>
      <c r="AZ24" s="2249"/>
      <c r="BA24" s="2249"/>
      <c r="BB24" s="2800"/>
      <c r="BJ24" s="1156">
        <v>25</v>
      </c>
    </row>
    <row customHeight="1" ht="14.699999999999998">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R25" s="2250"/>
      <c r="AS25" s="2250"/>
      <c r="AT25" s="2801"/>
      <c r="AU25" s="2801"/>
      <c r="AV25" s="2250"/>
      <c r="AW25" s="2801"/>
      <c r="AX25" s="2801"/>
      <c r="AY25" s="2250"/>
      <c r="AZ25" s="2250"/>
      <c r="BA25" s="2250"/>
      <c r="BB25" s="2801"/>
      <c r="BJ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323"/>
      <c r="AS26" s="323"/>
      <c r="AT26" s="2802"/>
      <c r="AU26" s="2802"/>
      <c r="AV26" s="323"/>
      <c r="AW26" s="2802"/>
      <c r="AX26" s="2802"/>
      <c r="AY26" s="323"/>
      <c r="AZ26" s="323"/>
      <c r="BA26" s="323"/>
      <c r="BB26" s="2802"/>
      <c r="BC26" s="510"/>
      <c r="BJ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2252" t="str">
        <f>IF(TITLE_NAME_OR_PR_CHANGE="",IF(TITLE_NAME_OR_PR="","",TITLE_NAME_OR_PR),TITLE_NAME_OR_PR_CHANGE)</f>
        <v/>
      </c>
      <c r="AS27" s="2252"/>
      <c r="AT27" s="2803"/>
      <c r="AU27" s="2803"/>
      <c r="AV27" s="2252"/>
      <c r="AW27" s="2803"/>
      <c r="AX27" s="2803"/>
      <c r="AY27" s="2252"/>
      <c r="AZ27" s="2252"/>
      <c r="BA27" s="2252"/>
      <c r="BB27" s="2772"/>
      <c r="BC27" s="327"/>
      <c r="BD27" s="281"/>
      <c r="BE27" s="369"/>
      <c r="BF27" s="369"/>
      <c r="BG27" s="369"/>
      <c r="BH27" s="369"/>
      <c r="BI27" s="369"/>
      <c r="BJ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45770</v>
      </c>
      <c r="W28" s="2265"/>
      <c r="X28" s="2265"/>
      <c r="Y28" s="2265"/>
      <c r="Z28" s="2265"/>
      <c r="AA28" s="2265"/>
      <c r="AB28" s="2265"/>
      <c r="AC28" s="2265"/>
      <c r="AD28" s="2265"/>
      <c r="AE28" s="2265"/>
      <c r="AF28" s="327"/>
      <c r="AG28" s="2265" t="str">
        <f>IF(TITLE_DATE_PR_CHANGE="",IF(TITLE_DATE_PR="","",TITLE_DATE_PR),TITLE_DATE_PR_CHANGE)</f>
        <v>45770</v>
      </c>
      <c r="AH28" s="2265"/>
      <c r="AI28" s="2265"/>
      <c r="AJ28" s="2265"/>
      <c r="AK28" s="2265"/>
      <c r="AL28" s="2265"/>
      <c r="AM28" s="2265"/>
      <c r="AN28" s="2265"/>
      <c r="AO28" s="2265"/>
      <c r="AP28" s="2265"/>
      <c r="AQ28" s="327"/>
      <c r="AR28" s="2265" t="str">
        <f>IF(TITLE_DATE_PR_CHANGE="",IF(TITLE_DATE_PR="","",TITLE_DATE_PR),TITLE_DATE_PR_CHANGE)</f>
        <v>45770</v>
      </c>
      <c r="AS28" s="2265"/>
      <c r="AT28" s="2804"/>
      <c r="AU28" s="2804"/>
      <c r="AV28" s="2265"/>
      <c r="AW28" s="2804"/>
      <c r="AX28" s="2804"/>
      <c r="AY28" s="2265"/>
      <c r="AZ28" s="2265"/>
      <c r="BA28" s="2265"/>
      <c r="BB28" s="2772"/>
      <c r="BC28" s="327"/>
      <c r="BD28" s="281"/>
      <c r="BE28" s="369"/>
      <c r="BF28" s="369"/>
      <c r="BG28" s="369"/>
      <c r="BH28" s="369"/>
      <c r="BI28" s="369"/>
      <c r="BJ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исх.406, вх.№ 73-ИОГВ-17/834вх</v>
      </c>
      <c r="W29" s="2252"/>
      <c r="X29" s="2252"/>
      <c r="Y29" s="2252"/>
      <c r="Z29" s="2252"/>
      <c r="AA29" s="2252"/>
      <c r="AB29" s="2252"/>
      <c r="AC29" s="2252"/>
      <c r="AD29" s="2252"/>
      <c r="AE29" s="2252"/>
      <c r="AF29" s="327"/>
      <c r="AG29" s="2252" t="str">
        <f>IF(TITLE_NUMBER_PR_CHANGE="",IF(TITLE_NUMBER_PR="","",TITLE_NUMBER_PR),TITLE_NUMBER_PR_CHANGE)</f>
        <v>исх.406, вх.№ 73-ИОГВ-17/834вх</v>
      </c>
      <c r="AH29" s="2252"/>
      <c r="AI29" s="2252"/>
      <c r="AJ29" s="2252"/>
      <c r="AK29" s="2252"/>
      <c r="AL29" s="2252"/>
      <c r="AM29" s="2252"/>
      <c r="AN29" s="2252"/>
      <c r="AO29" s="2252"/>
      <c r="AP29" s="2252"/>
      <c r="AQ29" s="327"/>
      <c r="AR29" s="2252" t="str">
        <f>IF(TITLE_NUMBER_PR_CHANGE="",IF(TITLE_NUMBER_PR="","",TITLE_NUMBER_PR),TITLE_NUMBER_PR_CHANGE)</f>
        <v>исх.406, вх.№ 73-ИОГВ-17/834вх</v>
      </c>
      <c r="AS29" s="2252"/>
      <c r="AT29" s="2803"/>
      <c r="AU29" s="2803"/>
      <c r="AV29" s="2252"/>
      <c r="AW29" s="2803"/>
      <c r="AX29" s="2803"/>
      <c r="AY29" s="2252"/>
      <c r="AZ29" s="2252"/>
      <c r="BA29" s="2252"/>
      <c r="BB29" s="2772"/>
      <c r="BC29" s="327"/>
      <c r="BD29" s="281"/>
      <c r="BE29" s="369"/>
      <c r="BF29" s="369"/>
      <c r="BG29" s="369"/>
      <c r="BH29" s="369"/>
      <c r="BI29" s="369"/>
      <c r="BJ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2252" t="str">
        <f>IF(TITLE_IST_PUB_CHANGE="",IF(TITLE_IST_PUB="","",TITLE_IST_PUB),TITLE_IST_PUB_CHANGE)</f>
        <v/>
      </c>
      <c r="AS30" s="2252"/>
      <c r="AT30" s="2803"/>
      <c r="AU30" s="2803"/>
      <c r="AV30" s="2252"/>
      <c r="AW30" s="2803"/>
      <c r="AX30" s="2803"/>
      <c r="AY30" s="2252"/>
      <c r="AZ30" s="2252"/>
      <c r="BA30" s="2252"/>
      <c r="BB30" s="2772"/>
      <c r="BC30" s="327"/>
      <c r="BD30" s="281"/>
      <c r="BE30" s="369"/>
      <c r="BF30" s="369"/>
      <c r="BG30" s="369"/>
      <c r="BH30" s="369"/>
      <c r="BI30" s="369"/>
      <c r="BJ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323"/>
      <c r="AS31" s="323"/>
      <c r="AT31" s="2802"/>
      <c r="AU31" s="2802"/>
      <c r="AV31" s="323"/>
      <c r="AW31" s="2802"/>
      <c r="AX31" s="2802"/>
      <c r="AY31" s="323"/>
      <c r="AZ31" s="323"/>
      <c r="BA31" s="323"/>
      <c r="BB31" s="2802"/>
      <c r="BC31" s="510"/>
      <c r="BJ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45770</v>
      </c>
      <c r="W32" s="2265"/>
      <c r="X32" s="2265"/>
      <c r="Y32" s="2265"/>
      <c r="Z32" s="2265"/>
      <c r="AA32" s="2265"/>
      <c r="AB32" s="2265"/>
      <c r="AC32" s="2265"/>
      <c r="AD32" s="2265"/>
      <c r="AE32" s="2265"/>
      <c r="AF32" s="327"/>
      <c r="AG32" s="2265" t="str">
        <f>IF(TITLE_DATE_PR_CHANGE="",IF(TITLE_DATE_PR="","",TITLE_DATE_PR),TITLE_DATE_PR_CHANGE)</f>
        <v>45770</v>
      </c>
      <c r="AH32" s="2265"/>
      <c r="AI32" s="2265"/>
      <c r="AJ32" s="2265"/>
      <c r="AK32" s="2265"/>
      <c r="AL32" s="2265"/>
      <c r="AM32" s="2265"/>
      <c r="AN32" s="2265"/>
      <c r="AO32" s="2265"/>
      <c r="AP32" s="2265"/>
      <c r="AQ32" s="327"/>
      <c r="AR32" s="2265" t="str">
        <f>IF(TITLE_DATE_PR_CHANGE="",IF(TITLE_DATE_PR="","",TITLE_DATE_PR),TITLE_DATE_PR_CHANGE)</f>
        <v>45770</v>
      </c>
      <c r="AS32" s="2265"/>
      <c r="AT32" s="2804"/>
      <c r="AU32" s="2804"/>
      <c r="AV32" s="2265"/>
      <c r="AW32" s="2804"/>
      <c r="AX32" s="2804"/>
      <c r="AY32" s="2265"/>
      <c r="AZ32" s="2265"/>
      <c r="BA32" s="2265"/>
      <c r="BB32" s="2772"/>
      <c r="BC32" s="327"/>
      <c r="BD32" s="281"/>
      <c r="BE32" s="369"/>
      <c r="BF32" s="369"/>
      <c r="BG32" s="369"/>
      <c r="BH32" s="369"/>
      <c r="BI32" s="369"/>
      <c r="BJ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исх.406, вх.№ 73-ИОГВ-17/834вх</v>
      </c>
      <c r="W33" s="2252"/>
      <c r="X33" s="2252"/>
      <c r="Y33" s="2252"/>
      <c r="Z33" s="2252"/>
      <c r="AA33" s="2252"/>
      <c r="AB33" s="2252"/>
      <c r="AC33" s="2252"/>
      <c r="AD33" s="2252"/>
      <c r="AE33" s="2252"/>
      <c r="AF33" s="327"/>
      <c r="AG33" s="2252" t="str">
        <f>IF(TITLE_NUMBER_PR_CHANGE="",IF(TITLE_NUMBER_PR="","",TITLE_NUMBER_PR),TITLE_NUMBER_PR_CHANGE)</f>
        <v>исх.406, вх.№ 73-ИОГВ-17/834вх</v>
      </c>
      <c r="AH33" s="2252"/>
      <c r="AI33" s="2252"/>
      <c r="AJ33" s="2252"/>
      <c r="AK33" s="2252"/>
      <c r="AL33" s="2252"/>
      <c r="AM33" s="2252"/>
      <c r="AN33" s="2252"/>
      <c r="AO33" s="2252"/>
      <c r="AP33" s="2252"/>
      <c r="AQ33" s="327"/>
      <c r="AR33" s="2252" t="str">
        <f>IF(TITLE_NUMBER_PR_CHANGE="",IF(TITLE_NUMBER_PR="","",TITLE_NUMBER_PR),TITLE_NUMBER_PR_CHANGE)</f>
        <v>исх.406, вх.№ 73-ИОГВ-17/834вх</v>
      </c>
      <c r="AS33" s="2252"/>
      <c r="AT33" s="2803"/>
      <c r="AU33" s="2803"/>
      <c r="AV33" s="2252"/>
      <c r="AW33" s="2803"/>
      <c r="AX33" s="2803"/>
      <c r="AY33" s="2252"/>
      <c r="AZ33" s="2252"/>
      <c r="BA33" s="2252"/>
      <c r="BB33" s="2772"/>
      <c r="BC33" s="327"/>
      <c r="BD33" s="281"/>
      <c r="BE33" s="369"/>
      <c r="BF33" s="369"/>
      <c r="BG33" s="369"/>
      <c r="BH33" s="369"/>
      <c r="BI33" s="369"/>
      <c r="BJ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R34" s="1636"/>
      <c r="AS34" s="1636"/>
      <c r="AT34" s="2772"/>
      <c r="AU34" s="2772"/>
      <c r="AV34" s="1636"/>
      <c r="AW34" s="2772"/>
      <c r="AX34" s="2772"/>
      <c r="AY34" s="1636"/>
      <c r="AZ34" s="1636"/>
      <c r="BA34" s="1636"/>
      <c r="BB34" s="2805" t="s">
        <v>428</v>
      </c>
      <c r="BE34" s="369"/>
      <c r="BF34" s="369"/>
      <c r="BG34" s="369"/>
      <c r="BH34" s="369"/>
      <c r="BI34" s="369"/>
      <c r="BJ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R35" s="2253" t="s">
        <v>532</v>
      </c>
      <c r="AS35" s="2253"/>
      <c r="AT35" s="2806"/>
      <c r="AU35" s="2806"/>
      <c r="AV35" s="2253"/>
      <c r="AW35" s="2806"/>
      <c r="AX35" s="2806"/>
      <c r="AY35" s="2253"/>
      <c r="AZ35" s="2253"/>
      <c r="BA35" s="2253"/>
      <c r="BB35" s="2806"/>
      <c r="BJ35" s="1156">
        <v>14</v>
      </c>
    </row>
    <row customHeight="1" ht="15">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313" t="s">
        <v>303</v>
      </c>
      <c r="AS36" s="2313"/>
      <c r="AT36" s="2807"/>
      <c r="AU36" s="2807"/>
      <c r="AV36" s="2313"/>
      <c r="AW36" s="2807"/>
      <c r="AX36" s="2807"/>
      <c r="AY36" s="2313"/>
      <c r="AZ36" s="2313"/>
      <c r="BA36" s="2313"/>
      <c r="BB36" s="2807"/>
      <c r="BC36" s="2128"/>
      <c r="BD36" s="2128"/>
      <c r="BJ36" s="1156"/>
    </row>
    <row customHeight="1" ht="14.699999999999998">
      <c r="Q37" s="377"/>
      <c r="R37" s="377"/>
      <c r="S37" s="2274" t="s">
        <v>87</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400" t="s">
        <v>430</v>
      </c>
      <c r="AS37" s="2292"/>
      <c r="AT37" s="2808"/>
      <c r="AU37" s="2808"/>
      <c r="AV37" s="2292"/>
      <c r="AW37" s="2808"/>
      <c r="AX37" s="2808"/>
      <c r="AY37" s="2401"/>
      <c r="AZ37" s="2401"/>
      <c r="BA37" s="2402"/>
      <c r="BB37" s="2809" t="s">
        <v>431</v>
      </c>
      <c r="BC37" s="2281" t="s">
        <v>433</v>
      </c>
      <c r="BD37" s="2128"/>
      <c r="BJ37" s="1156">
        <v>14</v>
      </c>
    </row>
    <row customHeight="1" ht="19.95">
      <c r="Q38" s="377"/>
      <c r="R38" s="377"/>
      <c r="S38" s="2274"/>
      <c r="T38" s="2210"/>
      <c r="U38" s="1032"/>
      <c r="V38" s="2367" t="s">
        <v>533</v>
      </c>
      <c r="W38" s="2366" t="s">
        <v>534</v>
      </c>
      <c r="X38" s="2366"/>
      <c r="Y38" s="2366"/>
      <c r="Z38" s="2366" t="s">
        <v>535</v>
      </c>
      <c r="AA38" s="2366"/>
      <c r="AB38" s="2366"/>
      <c r="AC38" s="2295" t="s">
        <v>437</v>
      </c>
      <c r="AD38" s="2314"/>
      <c r="AE38" s="2315"/>
      <c r="AF38" s="2279"/>
      <c r="AG38" s="2367" t="s">
        <v>533</v>
      </c>
      <c r="AH38" s="2366" t="s">
        <v>534</v>
      </c>
      <c r="AI38" s="2366"/>
      <c r="AJ38" s="2366"/>
      <c r="AK38" s="2366" t="s">
        <v>535</v>
      </c>
      <c r="AL38" s="2366"/>
      <c r="AM38" s="2366"/>
      <c r="AN38" s="2295" t="s">
        <v>437</v>
      </c>
      <c r="AO38" s="2314"/>
      <c r="AP38" s="2315"/>
      <c r="AQ38" s="2279"/>
      <c r="AR38" s="2367" t="s">
        <v>533</v>
      </c>
      <c r="AS38" s="2366" t="s">
        <v>534</v>
      </c>
      <c r="AT38" s="2366"/>
      <c r="AU38" s="2366"/>
      <c r="AV38" s="2366" t="s">
        <v>535</v>
      </c>
      <c r="AW38" s="2366"/>
      <c r="AX38" s="2366"/>
      <c r="AY38" s="2295" t="s">
        <v>437</v>
      </c>
      <c r="AZ38" s="2612"/>
      <c r="BA38" s="2315"/>
      <c r="BB38" s="2810"/>
      <c r="BC38" s="2282"/>
      <c r="BD38" s="2128"/>
      <c r="BJ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536</v>
      </c>
      <c r="X39" s="2366" t="s">
        <v>537</v>
      </c>
      <c r="Y39" s="2366"/>
      <c r="Z39" s="2366" t="s">
        <v>538</v>
      </c>
      <c r="AA39" s="2366" t="s">
        <v>537</v>
      </c>
      <c r="AB39" s="2366"/>
      <c r="AC39" s="2296"/>
      <c r="AD39" s="2316"/>
      <c r="AE39" s="2317"/>
      <c r="AF39" s="2279"/>
      <c r="AG39" s="2367"/>
      <c r="AH39" s="2366" t="s">
        <v>536</v>
      </c>
      <c r="AI39" s="2366" t="s">
        <v>537</v>
      </c>
      <c r="AJ39" s="2366"/>
      <c r="AK39" s="2366" t="s">
        <v>538</v>
      </c>
      <c r="AL39" s="2366" t="s">
        <v>537</v>
      </c>
      <c r="AM39" s="2366"/>
      <c r="AN39" s="2296"/>
      <c r="AO39" s="2316"/>
      <c r="AP39" s="2317"/>
      <c r="AQ39" s="2279"/>
      <c r="AR39" s="2367"/>
      <c r="AS39" s="2366" t="s">
        <v>536</v>
      </c>
      <c r="AT39" s="2366" t="s">
        <v>537</v>
      </c>
      <c r="AU39" s="2366"/>
      <c r="AV39" s="2366" t="s">
        <v>538</v>
      </c>
      <c r="AW39" s="2366" t="s">
        <v>537</v>
      </c>
      <c r="AX39" s="2366"/>
      <c r="AY39" s="2296"/>
      <c r="AZ39" s="2613"/>
      <c r="BA39" s="2317"/>
      <c r="BB39" s="2810"/>
      <c r="BC39" s="2282"/>
      <c r="BD39" s="2128"/>
      <c r="BE39" s="1637"/>
      <c r="BF39" s="1637"/>
      <c r="BG39" s="1637"/>
      <c r="BH39" s="1637"/>
      <c r="BI39" s="1637"/>
      <c r="BJ39" s="1632">
        <v>19</v>
      </c>
    </row>
    <row customHeight="1" ht="61.949999999999996">
      <c r="A40" s="1371"/>
      <c r="B40" s="1371" t="s">
        <v>134</v>
      </c>
      <c r="C40" s="1371" t="s">
        <v>135</v>
      </c>
      <c r="D40" s="1371" t="s">
        <v>136</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539</v>
      </c>
      <c r="Y40" s="1984" t="s">
        <v>540</v>
      </c>
      <c r="Z40" s="2366"/>
      <c r="AA40" s="1984" t="s">
        <v>541</v>
      </c>
      <c r="AB40" s="1984" t="s">
        <v>542</v>
      </c>
      <c r="AC40" s="1490" t="s">
        <v>447</v>
      </c>
      <c r="AD40" s="2271" t="s">
        <v>448</v>
      </c>
      <c r="AE40" s="2272"/>
      <c r="AF40" s="2280"/>
      <c r="AG40" s="2367"/>
      <c r="AH40" s="2366"/>
      <c r="AI40" s="1984" t="s">
        <v>539</v>
      </c>
      <c r="AJ40" s="1984" t="s">
        <v>540</v>
      </c>
      <c r="AK40" s="2366"/>
      <c r="AL40" s="1984" t="s">
        <v>541</v>
      </c>
      <c r="AM40" s="1984" t="s">
        <v>542</v>
      </c>
      <c r="AN40" s="1490" t="s">
        <v>447</v>
      </c>
      <c r="AO40" s="2271" t="s">
        <v>448</v>
      </c>
      <c r="AP40" s="2272"/>
      <c r="AQ40" s="2280"/>
      <c r="AR40" s="2367"/>
      <c r="AS40" s="2366"/>
      <c r="AT40" s="2366" t="s">
        <v>539</v>
      </c>
      <c r="AU40" s="2366" t="s">
        <v>540</v>
      </c>
      <c r="AV40" s="2366"/>
      <c r="AW40" s="2366" t="s">
        <v>541</v>
      </c>
      <c r="AX40" s="2366" t="s">
        <v>542</v>
      </c>
      <c r="AY40" s="2578" t="s">
        <v>447</v>
      </c>
      <c r="AZ40" s="2271" t="s">
        <v>448</v>
      </c>
      <c r="BA40" s="2272"/>
      <c r="BB40" s="2811"/>
      <c r="BC40" s="2283"/>
      <c r="BD40" s="2128"/>
      <c r="BJ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2273">
        <f>OFFSET(AR41,0,-1)+1</f>
        <v>5</v>
      </c>
      <c r="AS41" s="1342"/>
      <c r="AT41" s="2812"/>
      <c r="AU41" s="2812"/>
      <c r="AV41" s="1342"/>
      <c r="AW41" s="2812"/>
      <c r="AX41" s="2812"/>
      <c r="AY41" s="2273">
        <f>OFFSET(AY41,0,-1)+1</f>
        <v>1</v>
      </c>
      <c r="AZ41" s="2273">
        <f>OFFSET(AZ41,0,-1)+1</f>
        <v>2</v>
      </c>
      <c r="BA41" s="2273"/>
      <c r="BB41" s="2813">
        <f>OFFSET(BB41,0,-2)+1</f>
        <v>3</v>
      </c>
      <c r="BC41" s="1246">
        <f>OFFSET(BC41,0,-1)</f>
        <v>3</v>
      </c>
      <c r="BD41" s="1483">
        <f>OFFSET(BD41,0,-1)+1</f>
        <v>4</v>
      </c>
      <c r="BE41" s="512"/>
      <c r="BF41" s="512"/>
      <c r="BG41" s="512"/>
      <c r="BH41" s="512"/>
      <c r="BI41" s="512"/>
      <c r="BJ41" s="497">
        <v>0</v>
      </c>
    </row>
    <row customHeight="1" ht="24">
      <c r="A42" s="1364" t="s">
        <v>251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1</v>
      </c>
      <c r="T42" s="299" t="s">
        <v>122</v>
      </c>
      <c r="U42" s="301"/>
      <c r="V42" s="2243"/>
      <c r="W42" s="2244"/>
      <c r="X42" s="2244"/>
      <c r="Y42" s="2244"/>
      <c r="Z42" s="2244"/>
      <c r="AA42" s="2244"/>
      <c r="AB42" s="2244"/>
      <c r="AC42" s="2244"/>
      <c r="AD42" s="2244"/>
      <c r="AE42" s="2244"/>
      <c r="AF42" s="2245"/>
      <c r="AG42" s="2243" t="str">
        <f>INDEX(PT_DIFFERENTIATION_NTAR,MATCH(A42,PT_DIFFERENTIATION_NTAR_ID,0))</f>
        <v>Тариф на горячую воду в открытых системах теплоснабжения</v>
      </c>
      <c r="AH42" s="2244"/>
      <c r="AI42" s="2244"/>
      <c r="AJ42" s="2244"/>
      <c r="AK42" s="2244"/>
      <c r="AL42" s="2244"/>
      <c r="AM42" s="2244"/>
      <c r="AN42" s="2244"/>
      <c r="AO42" s="2244"/>
      <c r="AP42" s="2244"/>
      <c r="AQ42" s="2244"/>
      <c r="AR42" s="2243"/>
      <c r="AS42" s="2244"/>
      <c r="AT42" s="2773"/>
      <c r="AU42" s="2773"/>
      <c r="AV42" s="2244"/>
      <c r="AW42" s="2773"/>
      <c r="AX42" s="2773"/>
      <c r="AY42" s="2244"/>
      <c r="AZ42" s="2244"/>
      <c r="BA42" s="2244"/>
      <c r="BB42" s="2774"/>
      <c r="BC42" s="2245"/>
      <c r="BD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F42" s="501"/>
      <c r="BG42" s="501" t="str">
        <f>IF(T42="","",T42)</f>
        <v>Наименование тарифа</v>
      </c>
      <c r="BH42" s="501"/>
      <c r="BI42" s="501"/>
      <c r="BJ42" s="1156">
        <v>23</v>
      </c>
    </row>
    <row customHeight="1" ht="24">
      <c r="A43" s="1364" t="s">
        <v>251</v>
      </c>
      <c r="B43" s="1364" t="s">
        <v>252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1.1</v>
      </c>
      <c r="T43" s="309" t="s">
        <v>400</v>
      </c>
      <c r="U43" s="301"/>
      <c r="V43" s="2243"/>
      <c r="W43" s="2244"/>
      <c r="X43" s="2244"/>
      <c r="Y43" s="2244"/>
      <c r="Z43" s="2244"/>
      <c r="AA43" s="2244"/>
      <c r="AB43" s="2244"/>
      <c r="AC43" s="2244"/>
      <c r="AD43" s="2244"/>
      <c r="AE43" s="2244"/>
      <c r="AF43" s="2245"/>
      <c r="AG43" s="2243" t="str">
        <f>INDEX(PT_DIFFERENTIATION_TER,MATCH(B43,PT_DIFFERENTIATION_TER_ID,0))</f>
        <v>Территория 1</v>
      </c>
      <c r="AH43" s="2244"/>
      <c r="AI43" s="2244"/>
      <c r="AJ43" s="2244"/>
      <c r="AK43" s="2244"/>
      <c r="AL43" s="2244"/>
      <c r="AM43" s="2244"/>
      <c r="AN43" s="2244"/>
      <c r="AO43" s="2244"/>
      <c r="AP43" s="2244"/>
      <c r="AQ43" s="2244"/>
      <c r="AR43" s="2243"/>
      <c r="AS43" s="2244"/>
      <c r="AT43" s="2773"/>
      <c r="AU43" s="2773"/>
      <c r="AV43" s="2244"/>
      <c r="AW43" s="2773"/>
      <c r="AX43" s="2773"/>
      <c r="AY43" s="2244"/>
      <c r="AZ43" s="2244"/>
      <c r="BA43" s="2244"/>
      <c r="BB43" s="2774"/>
      <c r="BC43" s="2245"/>
      <c r="BD43" s="1259" t="s">
        <v>401</v>
      </c>
      <c r="BF43" s="501"/>
      <c r="BG43" s="501" t="str">
        <f>IF(T43="","",T43)</f>
        <v>Территория действия тарифа</v>
      </c>
      <c r="BH43" s="501"/>
      <c r="BI43" s="501"/>
      <c r="BJ43" s="1156">
        <v>23</v>
      </c>
    </row>
    <row customHeight="1" ht="24">
      <c r="A44" s="1364" t="s">
        <v>251</v>
      </c>
      <c r="B44" s="1364" t="s">
        <v>252</v>
      </c>
      <c r="C44" s="1364" t="s">
        <v>253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1.1.1</v>
      </c>
      <c r="T44" s="310" t="s">
        <v>530</v>
      </c>
      <c r="U44" s="301"/>
      <c r="V44" s="2243"/>
      <c r="W44" s="2244"/>
      <c r="X44" s="2244"/>
      <c r="Y44" s="2244"/>
      <c r="Z44" s="2244"/>
      <c r="AA44" s="2244"/>
      <c r="AB44" s="2244"/>
      <c r="AC44" s="2244"/>
      <c r="AD44" s="2244"/>
      <c r="AE44" s="2244"/>
      <c r="AF44" s="2245"/>
      <c r="AG44" s="2243" t="str">
        <f>INDEX(PT_DIFFERENTIATION_CS,MATCH(C44,PT_DIFFERENTIATION_CS_ID,0))</f>
        <v>ГВС от котельной ООО "Ресурс"</v>
      </c>
      <c r="AH44" s="2244"/>
      <c r="AI44" s="2244"/>
      <c r="AJ44" s="2244"/>
      <c r="AK44" s="2244"/>
      <c r="AL44" s="2244"/>
      <c r="AM44" s="2244"/>
      <c r="AN44" s="2244"/>
      <c r="AO44" s="2244"/>
      <c r="AP44" s="2244"/>
      <c r="AQ44" s="2244"/>
      <c r="AR44" s="2243"/>
      <c r="AS44" s="2244"/>
      <c r="AT44" s="2773"/>
      <c r="AU44" s="2773"/>
      <c r="AV44" s="2244"/>
      <c r="AW44" s="2773"/>
      <c r="AX44" s="2773"/>
      <c r="AY44" s="2244"/>
      <c r="AZ44" s="2244"/>
      <c r="BA44" s="2244"/>
      <c r="BB44" s="2774"/>
      <c r="BC44" s="2245"/>
      <c r="BD44" s="1259" t="s">
        <v>531</v>
      </c>
      <c r="BF44" s="501"/>
      <c r="BG44" s="501" t="str">
        <f>IF(T44="","",T44)</f>
        <v>Наименование централизованной системы горячего водоснабжения</v>
      </c>
      <c r="BH44" s="501"/>
      <c r="BI44" s="501"/>
      <c r="BJ44" s="1156">
        <v>23</v>
      </c>
    </row>
    <row customHeight="1" ht="24">
      <c r="A45" s="1364" t="s">
        <v>251</v>
      </c>
      <c r="B45" s="1364" t="s">
        <v>252</v>
      </c>
      <c r="C45" s="1364" t="s">
        <v>253</v>
      </c>
      <c r="D45" s="1364" t="s">
        <v>543</v>
      </c>
      <c r="E45" s="2260"/>
      <c r="F45" s="2260"/>
      <c r="G45" s="2260"/>
      <c r="H45" s="2260"/>
      <c r="I45" s="2257" t="str">
        <f>S44&amp;".1"</f>
        <v>1.1.1.1</v>
      </c>
      <c r="J45" s="1364"/>
      <c r="K45" s="1364"/>
      <c r="L45" s="1365"/>
      <c r="P45" s="2258">
        <v>1</v>
      </c>
      <c r="Q45" s="1482"/>
      <c r="R45" s="357"/>
      <c r="S45" s="1494" t="str">
        <f>$I45</f>
        <v>1.1.1.1</v>
      </c>
      <c r="T45" s="286" t="s">
        <v>483</v>
      </c>
      <c r="U45" s="301"/>
      <c r="V45" s="2351"/>
      <c r="W45" s="2352"/>
      <c r="X45" s="2352"/>
      <c r="Y45" s="2352"/>
      <c r="Z45" s="2352"/>
      <c r="AA45" s="2352"/>
      <c r="AB45" s="2352"/>
      <c r="AC45" s="2352"/>
      <c r="AD45" s="2352"/>
      <c r="AE45" s="2352"/>
      <c r="AF45" s="2353"/>
      <c r="AG45" s="2354" t="s">
        <v>544</v>
      </c>
      <c r="AH45" s="2355"/>
      <c r="AI45" s="2355"/>
      <c r="AJ45" s="2355"/>
      <c r="AK45" s="2355"/>
      <c r="AL45" s="2355"/>
      <c r="AM45" s="2355"/>
      <c r="AN45" s="2355"/>
      <c r="AO45" s="2355"/>
      <c r="AP45" s="2355"/>
      <c r="AQ45" s="2355"/>
      <c r="AR45" s="2351"/>
      <c r="AS45" s="2352"/>
      <c r="AT45" s="2775"/>
      <c r="AU45" s="2775"/>
      <c r="AV45" s="2352"/>
      <c r="AW45" s="2775"/>
      <c r="AX45" s="2775"/>
      <c r="AY45" s="2352"/>
      <c r="AZ45" s="2352"/>
      <c r="BA45" s="2352"/>
      <c r="BB45" s="2776"/>
      <c r="BC45" s="2356"/>
      <c r="BD45" s="1259" t="s">
        <v>484</v>
      </c>
      <c r="BF45" s="501"/>
      <c r="BG45" s="501" t="str">
        <f>IF(T45="","",T45)</f>
        <v>Наименование признака дифференциации</v>
      </c>
      <c r="BH45" s="501"/>
      <c r="BI45" s="501"/>
      <c r="BJ45" s="1156">
        <v>23</v>
      </c>
    </row>
    <row customHeight="1" ht="24">
      <c r="A46" s="1364" t="s">
        <v>251</v>
      </c>
      <c r="B46" s="1364" t="s">
        <v>252</v>
      </c>
      <c r="C46" s="1364" t="s">
        <v>253</v>
      </c>
      <c r="D46" s="1364" t="s">
        <v>543</v>
      </c>
      <c r="E46" s="2260"/>
      <c r="F46" s="2260"/>
      <c r="G46" s="2260"/>
      <c r="H46" s="2260"/>
      <c r="I46" s="2287"/>
      <c r="J46" s="2257" t="str">
        <f>I45&amp;".1"</f>
        <v>1.1.1.1.1</v>
      </c>
      <c r="K46" s="1364"/>
      <c r="L46" s="1365" t="s">
        <v>409</v>
      </c>
      <c r="P46" s="2258"/>
      <c r="Q46" s="2258">
        <v>1</v>
      </c>
      <c r="R46" s="358"/>
      <c r="S46" s="1494" t="str">
        <f>$J46</f>
        <v>1.1.1.1.1</v>
      </c>
      <c r="T46" s="287" t="s">
        <v>410</v>
      </c>
      <c r="U46" s="301"/>
      <c r="V46" s="2246"/>
      <c r="W46" s="2247"/>
      <c r="X46" s="2247"/>
      <c r="Y46" s="2247"/>
      <c r="Z46" s="2247"/>
      <c r="AA46" s="2247"/>
      <c r="AB46" s="2247"/>
      <c r="AC46" s="2247"/>
      <c r="AD46" s="2247"/>
      <c r="AE46" s="2247"/>
      <c r="AF46" s="2248"/>
      <c r="AG46" s="2246" t="s">
        <v>545</v>
      </c>
      <c r="AH46" s="2247"/>
      <c r="AI46" s="2247"/>
      <c r="AJ46" s="2247"/>
      <c r="AK46" s="2247"/>
      <c r="AL46" s="2247"/>
      <c r="AM46" s="2247"/>
      <c r="AN46" s="2247"/>
      <c r="AO46" s="2247"/>
      <c r="AP46" s="2247"/>
      <c r="AQ46" s="2247"/>
      <c r="AR46" s="2246"/>
      <c r="AS46" s="2247"/>
      <c r="AT46" s="2777"/>
      <c r="AU46" s="2777"/>
      <c r="AV46" s="2247"/>
      <c r="AW46" s="2777"/>
      <c r="AX46" s="2777"/>
      <c r="AY46" s="2247"/>
      <c r="AZ46" s="2247"/>
      <c r="BA46" s="2247"/>
      <c r="BB46" s="2778"/>
      <c r="BC46" s="2248"/>
      <c r="BD46" s="1308" t="s">
        <v>485</v>
      </c>
      <c r="BF46" s="501"/>
      <c r="BG46" s="501" t="str">
        <f>IF(T46="","",T46)</f>
        <v>Группа потребителей</v>
      </c>
      <c r="BH46" s="501"/>
      <c r="BI46" s="501"/>
      <c r="BJ46" s="1156">
        <v>23</v>
      </c>
    </row>
    <row customHeight="1" ht="43.333333333333336">
      <c r="A47" s="1364" t="s">
        <v>251</v>
      </c>
      <c r="B47" s="1364" t="s">
        <v>252</v>
      </c>
      <c r="C47" s="1364" t="s">
        <v>253</v>
      </c>
      <c r="D47" s="1364" t="s">
        <v>543</v>
      </c>
      <c r="E47" s="2260"/>
      <c r="F47" s="2260"/>
      <c r="G47" s="2260"/>
      <c r="H47" s="2260"/>
      <c r="I47" s="2287"/>
      <c r="J47" s="2287"/>
      <c r="K47" s="2257" t="str">
        <f>J46&amp;".1"</f>
        <v>1.1.1.1.1.1</v>
      </c>
      <c r="L47" s="1365"/>
      <c r="P47" s="2258"/>
      <c r="Q47" s="2258"/>
      <c r="R47" s="358">
        <v>1</v>
      </c>
      <c r="S47" s="1494" t="str">
        <f>$K47</f>
        <v>1.1.1.1.1.1</v>
      </c>
      <c r="T47" s="1438" t="s">
        <v>546</v>
      </c>
      <c r="U47" s="301"/>
      <c r="V47" s="752"/>
      <c r="W47" s="752"/>
      <c r="X47" s="752"/>
      <c r="Y47" s="752"/>
      <c r="Z47" s="752"/>
      <c r="AA47" s="752"/>
      <c r="AB47" s="752"/>
      <c r="AC47" s="2603"/>
      <c r="AD47" s="2108" t="s">
        <v>65</v>
      </c>
      <c r="AE47" s="2288"/>
      <c r="AF47" s="2108" t="s">
        <v>65</v>
      </c>
      <c r="AG47" s="752"/>
      <c r="AH47" s="752">
        <v>56.53</v>
      </c>
      <c r="AI47" s="752"/>
      <c r="AJ47" s="752"/>
      <c r="AK47" s="752">
        <v>2236.14</v>
      </c>
      <c r="AL47" s="752"/>
      <c r="AM47" s="752"/>
      <c r="AN47" s="2603">
        <v>46023</v>
      </c>
      <c r="AO47" s="2108" t="s">
        <v>65</v>
      </c>
      <c r="AP47" s="2288">
        <v>46203</v>
      </c>
      <c r="AQ47" s="2108" t="s">
        <v>65</v>
      </c>
      <c r="AR47" s="752"/>
      <c r="AS47" s="752">
        <v>74.34</v>
      </c>
      <c r="AT47" s="2779"/>
      <c r="AU47" s="2779"/>
      <c r="AV47" s="752">
        <v>2669.59</v>
      </c>
      <c r="AW47" s="2779"/>
      <c r="AX47" s="2779"/>
      <c r="AY47" s="2603">
        <v>46204</v>
      </c>
      <c r="AZ47" s="2108" t="s">
        <v>65</v>
      </c>
      <c r="BA47" s="2288">
        <v>46387</v>
      </c>
      <c r="BB47" s="2108" t="s">
        <v>65</v>
      </c>
      <c r="BC47" s="1439"/>
      <c r="BD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47" s="512">
        <f>STRCHECKDATE(V48:BC48)</f>
      </c>
      <c r="BF47" s="501"/>
      <c r="BG47" s="501" t="str">
        <f>IF(T47="","",T47)</f>
        <v>Потребители, кроме населения (тарифы указываются без учёта НДС)</v>
      </c>
      <c r="BH47" s="501"/>
      <c r="BI47" s="501"/>
      <c r="BJ47" s="1156">
        <v>23</v>
      </c>
    </row>
    <row customHeight="1" ht="0">
      <c r="A48" s="1364" t="s">
        <v>251</v>
      </c>
      <c r="B48" s="1364" t="s">
        <v>252</v>
      </c>
      <c r="C48" s="1364" t="s">
        <v>253</v>
      </c>
      <c r="D48" s="1364" t="s">
        <v>543</v>
      </c>
      <c r="E48" s="2260"/>
      <c r="F48" s="2260"/>
      <c r="G48" s="2260"/>
      <c r="H48" s="2260"/>
      <c r="I48" s="2287"/>
      <c r="J48" s="2287"/>
      <c r="K48" s="2257"/>
      <c r="L48" s="1365"/>
      <c r="P48" s="2258"/>
      <c r="Q48" s="2258"/>
      <c r="R48" s="358"/>
      <c r="S48" s="1491"/>
      <c r="T48" s="301"/>
      <c r="U48" s="301"/>
      <c r="V48" s="326"/>
      <c r="W48" s="326"/>
      <c r="X48" s="326"/>
      <c r="Y48" s="326"/>
      <c r="Z48" s="326"/>
      <c r="AA48" s="326"/>
      <c r="AB48" s="326"/>
      <c r="AC48" s="2310"/>
      <c r="AD48" s="2108"/>
      <c r="AE48" s="2289"/>
      <c r="AF48" s="2108"/>
      <c r="AG48" s="326"/>
      <c r="AH48" s="326"/>
      <c r="AI48" s="326"/>
      <c r="AJ48" s="326"/>
      <c r="AK48" s="326"/>
      <c r="AL48" s="326"/>
      <c r="AM48" s="326"/>
      <c r="AN48" s="2267"/>
      <c r="AO48" s="2108"/>
      <c r="AP48" s="2289"/>
      <c r="AQ48" s="2108"/>
      <c r="AR48" s="326"/>
      <c r="AS48" s="326"/>
      <c r="AT48" s="2781"/>
      <c r="AU48" s="2781"/>
      <c r="AV48" s="326"/>
      <c r="AW48" s="2781"/>
      <c r="AX48" s="2781"/>
      <c r="AY48" s="2310"/>
      <c r="AZ48" s="2108"/>
      <c r="BA48" s="2289"/>
      <c r="BB48" s="2108"/>
      <c r="BC48" s="1440"/>
      <c r="BD48" s="2350"/>
      <c r="BF48" s="501"/>
      <c r="BG48" s="501" t="str">
        <f>IF(T48="","",T48)</f>
        <v/>
      </c>
      <c r="BH48" s="501"/>
      <c r="BI48" s="501"/>
      <c r="BJ48" s="1156">
        <v>0</v>
      </c>
    </row>
    <row customHeight="1" ht="21">
      <c r="A49" s="1364" t="s">
        <v>251</v>
      </c>
      <c r="B49" s="1364" t="s">
        <v>252</v>
      </c>
      <c r="C49" s="1364" t="s">
        <v>253</v>
      </c>
      <c r="D49" s="1364" t="s">
        <v>543</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2701"/>
      <c r="AS49" s="2702"/>
      <c r="AT49" s="2814"/>
      <c r="AU49" s="2815"/>
      <c r="AV49" s="2705"/>
      <c r="AW49" s="2816"/>
      <c r="AX49" s="2817"/>
      <c r="AY49" s="2708"/>
      <c r="AZ49" s="2709"/>
      <c r="BA49" s="2710"/>
      <c r="BB49" s="2818"/>
      <c r="BC49" s="368"/>
      <c r="BD49" s="1259" t="s">
        <v>487</v>
      </c>
      <c r="BF49" s="501"/>
      <c r="BG49" s="501" t="str">
        <f>IF(T49="","",T49)</f>
        <v>Добавить значение признака дифференциации</v>
      </c>
      <c r="BH49" s="501"/>
      <c r="BI49" s="501"/>
      <c r="BJ49" s="1156">
        <v>20</v>
      </c>
    </row>
    <row s="1851" customFormat="1" customHeight="1" ht="23.25">
      <c r="A50" s="1364"/>
      <c r="B50" s="1364"/>
      <c r="C50" s="1364"/>
      <c r="D50" s="1364"/>
      <c r="E50" s="2260"/>
      <c r="F50" s="2260"/>
      <c r="G50" s="2260"/>
      <c r="H50" s="2260"/>
      <c r="I50" s="2287"/>
      <c r="J50" s="2257" t="str">
        <f>I45&amp;".2"</f>
        <v>1.1.1.1.2</v>
      </c>
      <c r="K50" s="1364"/>
      <c r="L50" s="1370" t="s">
        <v>409</v>
      </c>
      <c r="M50" s="1777"/>
      <c r="N50" s="1777"/>
      <c r="O50" s="1777"/>
      <c r="P50" s="2375"/>
      <c r="Q50" s="684" t="s">
        <v>532</v>
      </c>
      <c r="R50" s="358"/>
      <c r="S50" s="2274" t="str">
        <f>$J50</f>
        <v>1.1.1.1.2</v>
      </c>
      <c r="T50" s="287" t="s">
        <v>410</v>
      </c>
      <c r="U50" s="301"/>
      <c r="V50" s="2246"/>
      <c r="W50" s="2247"/>
      <c r="X50" s="2247"/>
      <c r="Y50" s="2247"/>
      <c r="Z50" s="2247"/>
      <c r="AA50" s="2247"/>
      <c r="AB50" s="2247"/>
      <c r="AC50" s="2247"/>
      <c r="AD50" s="2247"/>
      <c r="AE50" s="2247"/>
      <c r="AF50" s="2248"/>
      <c r="AG50" s="2246" t="s">
        <v>547</v>
      </c>
      <c r="AH50" s="2247"/>
      <c r="AI50" s="2247"/>
      <c r="AJ50" s="2247"/>
      <c r="AK50" s="2247"/>
      <c r="AL50" s="2247"/>
      <c r="AM50" s="2247"/>
      <c r="AN50" s="2247"/>
      <c r="AO50" s="2247"/>
      <c r="AP50" s="2247"/>
      <c r="AQ50" s="2247"/>
      <c r="AR50" s="2246"/>
      <c r="AS50" s="2247"/>
      <c r="AT50" s="2777"/>
      <c r="AU50" s="2777"/>
      <c r="AV50" s="2247"/>
      <c r="AW50" s="2777"/>
      <c r="AX50" s="2777"/>
      <c r="AY50" s="2247"/>
      <c r="AZ50" s="2247"/>
      <c r="BA50" s="2247"/>
      <c r="BB50" s="2778"/>
      <c r="BC50" s="2248"/>
      <c r="BD50" s="1308" t="s">
        <v>485</v>
      </c>
      <c r="BE50" s="1643"/>
      <c r="BF50" s="1625"/>
      <c r="BG50" s="1625" t="str">
        <f>IF(T50="","",T50)</f>
        <v>Группа потребителей</v>
      </c>
      <c r="BH50" s="1625"/>
      <c r="BI50" s="1625"/>
      <c r="BJ50" s="1636">
        <v>0</v>
      </c>
    </row>
    <row s="1851" customFormat="1" customHeight="1" ht="35.833333333333336">
      <c r="A51" s="1364"/>
      <c r="B51" s="1364"/>
      <c r="C51" s="1364"/>
      <c r="D51" s="1364"/>
      <c r="E51" s="2260"/>
      <c r="F51" s="2260"/>
      <c r="G51" s="2260"/>
      <c r="H51" s="2260"/>
      <c r="I51" s="2287"/>
      <c r="J51" s="2287" t="str">
        <f>I45&amp;".1"</f>
        <v>1.1.1.1.1</v>
      </c>
      <c r="K51" s="2257" t="str">
        <f>J50&amp;".1"</f>
        <v>1.1.1.1.2.1</v>
      </c>
      <c r="L51" s="1370"/>
      <c r="M51" s="1777"/>
      <c r="N51" s="1777"/>
      <c r="O51" s="1777"/>
      <c r="P51" s="2375"/>
      <c r="Q51" s="2375"/>
      <c r="R51" s="358">
        <v>1</v>
      </c>
      <c r="S51" s="2274" t="str">
        <f>$K51</f>
        <v>1.1.1.1.2.1</v>
      </c>
      <c r="T51" s="1438" t="s">
        <v>548</v>
      </c>
      <c r="U51" s="301"/>
      <c r="V51" s="752"/>
      <c r="W51" s="752"/>
      <c r="X51" s="752"/>
      <c r="Y51" s="752"/>
      <c r="Z51" s="752"/>
      <c r="AA51" s="752"/>
      <c r="AB51" s="752"/>
      <c r="AC51" s="2603"/>
      <c r="AD51" s="2108" t="s">
        <v>65</v>
      </c>
      <c r="AE51" s="2288"/>
      <c r="AF51" s="2108" t="s">
        <v>65</v>
      </c>
      <c r="AG51" s="752"/>
      <c r="AH51" s="752">
        <v>67.84</v>
      </c>
      <c r="AI51" s="752"/>
      <c r="AJ51" s="752"/>
      <c r="AK51" s="752">
        <v>2683.37</v>
      </c>
      <c r="AL51" s="752"/>
      <c r="AM51" s="752"/>
      <c r="AN51" s="2603">
        <v>46023</v>
      </c>
      <c r="AO51" s="2108" t="s">
        <v>65</v>
      </c>
      <c r="AP51" s="2288">
        <v>46203</v>
      </c>
      <c r="AQ51" s="2108" t="s">
        <v>65</v>
      </c>
      <c r="AR51" s="752"/>
      <c r="AS51" s="752">
        <v>89.21</v>
      </c>
      <c r="AT51" s="752"/>
      <c r="AU51" s="752"/>
      <c r="AV51" s="752">
        <v>3203.5</v>
      </c>
      <c r="AW51" s="752"/>
      <c r="AX51" s="752"/>
      <c r="AY51" s="2603">
        <v>46204</v>
      </c>
      <c r="AZ51" s="2108" t="s">
        <v>65</v>
      </c>
      <c r="BA51" s="2288">
        <v>46387</v>
      </c>
      <c r="BB51" s="2108" t="s">
        <v>65</v>
      </c>
      <c r="BC51" s="1439"/>
      <c r="BD51"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51" s="1643">
        <f>STRCHECKDATE(V52:BC52)</f>
      </c>
      <c r="BF51" s="1625"/>
      <c r="BG51" s="1625" t="str">
        <f>IF(T51="","",T51)</f>
        <v>Население (тарифы указываются с учётом НДС)</v>
      </c>
      <c r="BH51" s="1625"/>
      <c r="BI51" s="1625"/>
      <c r="BJ51" s="1636">
        <v>0</v>
      </c>
    </row>
    <row s="1851" customFormat="1" customHeight="1" ht="14.25">
      <c r="A52" s="1364"/>
      <c r="B52" s="1364"/>
      <c r="C52" s="1364"/>
      <c r="D52" s="1364"/>
      <c r="E52" s="2260"/>
      <c r="F52" s="2260"/>
      <c r="G52" s="2260"/>
      <c r="H52" s="2260"/>
      <c r="I52" s="2287"/>
      <c r="J52" s="2287" t="str">
        <f>I45&amp;".1"</f>
        <v>1.1.1.1.1</v>
      </c>
      <c r="K52" s="2257"/>
      <c r="L52" s="1370"/>
      <c r="M52" s="1777"/>
      <c r="N52" s="1777"/>
      <c r="O52" s="1777"/>
      <c r="P52" s="2375"/>
      <c r="Q52" s="2375"/>
      <c r="R52" s="358"/>
      <c r="S52" s="2514"/>
      <c r="T52" s="301"/>
      <c r="U52" s="301"/>
      <c r="V52" s="326"/>
      <c r="W52" s="326"/>
      <c r="X52" s="326"/>
      <c r="Y52" s="326"/>
      <c r="Z52" s="326"/>
      <c r="AA52" s="326"/>
      <c r="AB52" s="326"/>
      <c r="AC52" s="2310"/>
      <c r="AD52" s="2108"/>
      <c r="AE52" s="2289"/>
      <c r="AF52" s="2108"/>
      <c r="AG52" s="326"/>
      <c r="AH52" s="326"/>
      <c r="AI52" s="326"/>
      <c r="AJ52" s="326"/>
      <c r="AK52" s="326"/>
      <c r="AL52" s="326"/>
      <c r="AM52" s="326"/>
      <c r="AN52" s="2310"/>
      <c r="AO52" s="2108"/>
      <c r="AP52" s="2289"/>
      <c r="AQ52" s="2108"/>
      <c r="AR52" s="326"/>
      <c r="AS52" s="326"/>
      <c r="AT52" s="326"/>
      <c r="AU52" s="326"/>
      <c r="AV52" s="326"/>
      <c r="AW52" s="326"/>
      <c r="AX52" s="326"/>
      <c r="AY52" s="2310"/>
      <c r="AZ52" s="2108"/>
      <c r="BA52" s="2289"/>
      <c r="BB52" s="2108"/>
      <c r="BC52" s="1440"/>
      <c r="BD52" s="2350"/>
      <c r="BE52" s="1643"/>
      <c r="BF52" s="1625"/>
      <c r="BG52" s="1625" t="str">
        <f>IF(T52="","",T52)</f>
        <v/>
      </c>
      <c r="BH52" s="1625"/>
      <c r="BI52" s="1625"/>
      <c r="BJ52" s="1636">
        <v>0</v>
      </c>
    </row>
    <row s="1851" customFormat="1" customHeight="1" ht="21">
      <c r="A53" s="1364"/>
      <c r="B53" s="1364"/>
      <c r="C53" s="1364"/>
      <c r="D53" s="1364"/>
      <c r="E53" s="2260"/>
      <c r="F53" s="2260"/>
      <c r="G53" s="2260"/>
      <c r="H53" s="2260"/>
      <c r="I53" s="2287"/>
      <c r="J53" s="2257" t="str">
        <f>I45&amp;".1"</f>
        <v>1.1.1.1.1</v>
      </c>
      <c r="K53" s="1364"/>
      <c r="L53" s="1370"/>
      <c r="M53" s="1777"/>
      <c r="N53" s="1777"/>
      <c r="O53" s="1777"/>
      <c r="P53" s="2375"/>
      <c r="Q53" s="2375"/>
      <c r="R53" s="357"/>
      <c r="S53" s="2712"/>
      <c r="T53" s="2713" t="s">
        <v>486</v>
      </c>
      <c r="U53" s="2714"/>
      <c r="V53" s="2715"/>
      <c r="W53" s="2716"/>
      <c r="X53" s="2717"/>
      <c r="Y53" s="2718"/>
      <c r="Z53" s="2719"/>
      <c r="AA53" s="2720"/>
      <c r="AB53" s="2721"/>
      <c r="AC53" s="2722"/>
      <c r="AD53" s="2723"/>
      <c r="AE53" s="2724"/>
      <c r="AF53" s="2725"/>
      <c r="AG53" s="2726"/>
      <c r="AH53" s="2727"/>
      <c r="AI53" s="2728"/>
      <c r="AJ53" s="2729"/>
      <c r="AK53" s="2730"/>
      <c r="AL53" s="2731"/>
      <c r="AM53" s="2732"/>
      <c r="AN53" s="2733"/>
      <c r="AO53" s="2734"/>
      <c r="AP53" s="2735"/>
      <c r="AQ53" s="2736"/>
      <c r="AR53" s="2737"/>
      <c r="AS53" s="2738"/>
      <c r="AT53" s="2819"/>
      <c r="AU53" s="2820"/>
      <c r="AV53" s="2741"/>
      <c r="AW53" s="2821"/>
      <c r="AX53" s="2822"/>
      <c r="AY53" s="2744"/>
      <c r="AZ53" s="2745"/>
      <c r="BA53" s="2746"/>
      <c r="BB53" s="2823"/>
      <c r="BC53" s="2748"/>
      <c r="BD53" s="1259" t="s">
        <v>487</v>
      </c>
      <c r="BE53" s="1643"/>
      <c r="BF53" s="1625"/>
      <c r="BG53" s="1625" t="str">
        <f>IF(T53="","",T53)</f>
        <v>Добавить значение признака дифференциации</v>
      </c>
      <c r="BH53" s="1625"/>
      <c r="BI53" s="1625"/>
      <c r="BJ53" s="1636">
        <v>0</v>
      </c>
    </row>
    <row customHeight="1" ht="22.049999999999997">
      <c r="A54" s="1364" t="s">
        <v>251</v>
      </c>
      <c r="B54" s="1364" t="s">
        <v>252</v>
      </c>
      <c r="C54" s="1364" t="s">
        <v>253</v>
      </c>
      <c r="D54" s="1364" t="s">
        <v>543</v>
      </c>
      <c r="E54" s="2260"/>
      <c r="F54" s="2260"/>
      <c r="G54" s="2260"/>
      <c r="H54" s="2260"/>
      <c r="I54" s="2257"/>
      <c r="J54" s="1364"/>
      <c r="K54" s="1364"/>
      <c r="L54" s="1365"/>
      <c r="P54" s="2258"/>
      <c r="Q54" s="1482"/>
      <c r="R54" s="357"/>
      <c r="S54" s="1279"/>
      <c r="T54" s="366" t="s">
        <v>415</v>
      </c>
      <c r="U54" s="368"/>
      <c r="V54" s="368"/>
      <c r="W54" s="601"/>
      <c r="X54" s="601"/>
      <c r="Y54" s="601"/>
      <c r="Z54" s="601"/>
      <c r="AA54" s="601"/>
      <c r="AB54" s="601"/>
      <c r="AC54" s="368"/>
      <c r="AD54" s="368"/>
      <c r="AE54" s="368"/>
      <c r="AF54" s="367"/>
      <c r="AG54" s="368"/>
      <c r="AH54" s="601"/>
      <c r="AI54" s="601"/>
      <c r="AJ54" s="601"/>
      <c r="AK54" s="601"/>
      <c r="AL54" s="601"/>
      <c r="AM54" s="368"/>
      <c r="AN54" s="368"/>
      <c r="AO54" s="368"/>
      <c r="AP54" s="368"/>
      <c r="AQ54" s="367"/>
      <c r="AR54" s="2749"/>
      <c r="AS54" s="2750"/>
      <c r="AT54" s="2824"/>
      <c r="AU54" s="2825"/>
      <c r="AV54" s="2753"/>
      <c r="AW54" s="2826"/>
      <c r="AX54" s="2827"/>
      <c r="AY54" s="2756"/>
      <c r="AZ54" s="2757"/>
      <c r="BA54" s="2758"/>
      <c r="BB54" s="2828"/>
      <c r="BC54" s="368"/>
      <c r="BD54" s="1441"/>
      <c r="BF54" s="501"/>
      <c r="BG54" s="501" t="str">
        <f>IF(T54="","",T54)</f>
        <v>Добавить группу потребителей</v>
      </c>
      <c r="BH54" s="501"/>
      <c r="BI54" s="501"/>
      <c r="BJ54" s="1156">
        <v>21</v>
      </c>
    </row>
    <row customHeight="1" ht="22.049999999999997">
      <c r="A55" s="1364" t="s">
        <v>251</v>
      </c>
      <c r="B55" s="1364" t="s">
        <v>252</v>
      </c>
      <c r="C55" s="1364" t="s">
        <v>253</v>
      </c>
      <c r="D55" s="1364" t="s">
        <v>543</v>
      </c>
      <c r="E55" s="2260"/>
      <c r="F55" s="2260"/>
      <c r="G55" s="2260"/>
      <c r="H55" s="2259"/>
      <c r="I55" s="1364"/>
      <c r="J55" s="1364"/>
      <c r="K55" s="1364"/>
      <c r="L55" s="1365"/>
      <c r="M55" s="1366"/>
      <c r="N55" s="1366"/>
      <c r="O55" s="538"/>
      <c r="P55" s="361"/>
      <c r="Q55" s="376"/>
      <c r="R55" s="356"/>
      <c r="S55" s="1279"/>
      <c r="T55" s="373" t="s">
        <v>488</v>
      </c>
      <c r="U55" s="368"/>
      <c r="V55" s="368"/>
      <c r="W55" s="601"/>
      <c r="X55" s="601"/>
      <c r="Y55" s="601"/>
      <c r="Z55" s="601"/>
      <c r="AA55" s="601"/>
      <c r="AB55" s="601"/>
      <c r="AC55" s="368"/>
      <c r="AD55" s="368"/>
      <c r="AE55" s="368"/>
      <c r="AF55" s="367"/>
      <c r="AG55" s="368"/>
      <c r="AH55" s="601"/>
      <c r="AI55" s="601"/>
      <c r="AJ55" s="601"/>
      <c r="AK55" s="601"/>
      <c r="AL55" s="601"/>
      <c r="AM55" s="368"/>
      <c r="AN55" s="368"/>
      <c r="AO55" s="368"/>
      <c r="AP55" s="368"/>
      <c r="AQ55" s="367"/>
      <c r="AR55" s="2760"/>
      <c r="AS55" s="2761"/>
      <c r="AT55" s="2829"/>
      <c r="AU55" s="2830"/>
      <c r="AV55" s="2764"/>
      <c r="AW55" s="2831"/>
      <c r="AX55" s="2832"/>
      <c r="AY55" s="2767"/>
      <c r="AZ55" s="2768"/>
      <c r="BA55" s="2769"/>
      <c r="BB55" s="2833"/>
      <c r="BC55" s="368"/>
      <c r="BD55" s="304"/>
      <c r="BF55" s="501"/>
      <c r="BG55" s="501" t="str">
        <f>IF(T55="","",T55)</f>
        <v>Добавить наименование признака дифференциации</v>
      </c>
      <c r="BH55" s="501"/>
      <c r="BI55" s="501"/>
      <c r="BJ55" s="1156">
        <v>21</v>
      </c>
    </row>
    <row s="1643" customFormat="1" customHeight="1" ht="0">
      <c r="A56" s="1344" t="s">
        <v>251</v>
      </c>
      <c r="B56" s="1344" t="s">
        <v>252</v>
      </c>
      <c r="C56" s="1315"/>
      <c r="D56" s="1315"/>
      <c r="E56" s="2260"/>
      <c r="F56" s="2259"/>
      <c r="G56" s="1315"/>
      <c r="H56" s="1315"/>
      <c r="I56" s="1315"/>
      <c r="J56" s="1315"/>
      <c r="K56" s="1315"/>
      <c r="L56" s="1495"/>
      <c r="M56" s="1322"/>
      <c r="N56" s="1322"/>
      <c r="P56" s="1317"/>
      <c r="Q56" s="1318"/>
      <c r="R56" s="1317"/>
      <c r="S56" s="1323"/>
      <c r="T56" s="1326" t="s">
        <v>254</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1325"/>
      <c r="AT56" s="2797"/>
      <c r="AU56" s="2797"/>
      <c r="AV56" s="1325"/>
      <c r="AW56" s="2797"/>
      <c r="AX56" s="2797"/>
      <c r="AY56" s="1325"/>
      <c r="AZ56" s="1325"/>
      <c r="BA56" s="1325"/>
      <c r="BB56" s="2797"/>
      <c r="BC56" s="1325"/>
      <c r="BD56" s="1325"/>
      <c r="BF56" s="790"/>
      <c r="BG56" s="790" t="str">
        <f>IF(T56="","",T56)</f>
        <v>Добавить централизованную систему для дифференциации</v>
      </c>
      <c r="BH56" s="790"/>
      <c r="BI56" s="790"/>
      <c r="BJ56" s="519">
        <v>0</v>
      </c>
    </row>
    <row s="1643" customFormat="1" customHeight="1" ht="0">
      <c r="A57" s="1344" t="s">
        <v>251</v>
      </c>
      <c r="B57" s="1344"/>
      <c r="C57" s="1344"/>
      <c r="D57" s="1344"/>
      <c r="E57" s="2259"/>
      <c r="F57" s="1344"/>
      <c r="G57" s="1344"/>
      <c r="H57" s="1344"/>
      <c r="I57" s="1344"/>
      <c r="J57" s="1344"/>
      <c r="K57" s="1344"/>
      <c r="L57" s="1347"/>
      <c r="M57" s="1322"/>
      <c r="N57" s="1322"/>
      <c r="O57" s="519"/>
      <c r="P57" s="381"/>
      <c r="Q57" s="1345"/>
      <c r="R57" s="381"/>
      <c r="S57" s="1323"/>
      <c r="T57" s="1326" t="s">
        <v>255</v>
      </c>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25"/>
      <c r="AS57" s="1325"/>
      <c r="AT57" s="2797"/>
      <c r="AU57" s="2797"/>
      <c r="AV57" s="1325"/>
      <c r="AW57" s="2797"/>
      <c r="AX57" s="2797"/>
      <c r="AY57" s="1325"/>
      <c r="AZ57" s="1325"/>
      <c r="BA57" s="1325"/>
      <c r="BB57" s="2797"/>
      <c r="BC57" s="1325"/>
      <c r="BD57" s="1325"/>
      <c r="BF57" s="501"/>
      <c r="BG57" s="501" t="str">
        <f>IF(T57="","",T57)</f>
        <v>Добавить территорию для дифференциации</v>
      </c>
      <c r="BH57" s="501"/>
      <c r="BI57" s="501"/>
      <c r="BJ57" s="512">
        <v>0</v>
      </c>
    </row>
    <row s="1643" customFormat="1" customHeight="1" ht="0">
      <c r="A58" s="1315"/>
      <c r="B58" s="1315"/>
      <c r="C58" s="1315"/>
      <c r="D58" s="1315"/>
      <c r="E58" s="1344"/>
      <c r="F58" s="1315"/>
      <c r="G58" s="1315"/>
      <c r="H58" s="1315"/>
      <c r="I58" s="1315"/>
      <c r="J58" s="1315"/>
      <c r="K58" s="1315"/>
      <c r="L58" s="1495"/>
      <c r="M58" s="1322"/>
      <c r="N58" s="1322"/>
      <c r="P58" s="1317"/>
      <c r="Q58" s="1318"/>
      <c r="R58" s="1317"/>
      <c r="S58" s="1323"/>
      <c r="T58" s="1326" t="s">
        <v>256</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2797"/>
      <c r="AU58" s="2797"/>
      <c r="AV58" s="1325"/>
      <c r="AW58" s="2797"/>
      <c r="AX58" s="2797"/>
      <c r="AY58" s="1325"/>
      <c r="AZ58" s="1325"/>
      <c r="BA58" s="1325"/>
      <c r="BB58" s="2797"/>
      <c r="BC58" s="1325"/>
      <c r="BD58" s="1325"/>
      <c r="BF58" s="790"/>
      <c r="BG58" s="790" t="str">
        <f>IF(T58="","",T58)</f>
        <v>Добавить наименование тарифа</v>
      </c>
      <c r="BH58" s="790"/>
      <c r="BI58" s="790"/>
      <c r="BJ58" s="519">
        <v>0</v>
      </c>
    </row>
    <row customHeight="1" ht="11.549999999999999">
      <c r="M59" s="1161"/>
      <c r="N59" s="1161"/>
      <c r="O59" s="538"/>
      <c r="P59" s="1156"/>
      <c r="Q59" s="1156"/>
      <c r="R59" s="1156"/>
      <c r="S59" s="1156"/>
      <c r="AR59" s="1636"/>
      <c r="AS59" s="1636"/>
      <c r="AT59" s="2772"/>
      <c r="AU59" s="2772"/>
      <c r="AV59" s="1636"/>
      <c r="AW59" s="2772"/>
      <c r="AX59" s="2772"/>
      <c r="AY59" s="1636"/>
      <c r="AZ59" s="1636"/>
      <c r="BA59" s="1636"/>
      <c r="BB59" s="2772"/>
      <c r="BE59" s="1156"/>
      <c r="BF59" s="1156"/>
      <c r="BG59" s="1156"/>
      <c r="BH59" s="1156"/>
      <c r="BI59" s="1156"/>
      <c r="BJ59" s="1156">
        <v>11</v>
      </c>
    </row>
    <row customHeight="1" ht="14.699999999999998">
      <c r="O60" s="538"/>
      <c r="S60" s="1254"/>
      <c r="T60" s="2286"/>
      <c r="U60" s="2286"/>
      <c r="V60" s="2286"/>
      <c r="W60" s="2286"/>
      <c r="X60" s="2286"/>
      <c r="Y60" s="2286"/>
      <c r="Z60" s="2286"/>
      <c r="AA60" s="2286"/>
      <c r="AB60" s="2286"/>
      <c r="AC60" s="2286"/>
      <c r="AD60" s="2286"/>
      <c r="AE60" s="2286"/>
      <c r="AF60" s="2286"/>
      <c r="AG60" s="2286"/>
      <c r="AH60" s="2286"/>
      <c r="AI60" s="2286"/>
      <c r="AJ60" s="2286"/>
      <c r="AK60" s="2286"/>
      <c r="AL60" s="2286"/>
      <c r="AM60" s="2286"/>
      <c r="AN60" s="2286"/>
      <c r="AO60" s="2286"/>
      <c r="AP60" s="2286"/>
      <c r="AQ60" s="2286"/>
      <c r="AR60" s="2386"/>
      <c r="AS60" s="2386"/>
      <c r="AT60" s="2834"/>
      <c r="AU60" s="2834"/>
      <c r="AV60" s="2386"/>
      <c r="AW60" s="2834"/>
      <c r="AX60" s="2834"/>
      <c r="AY60" s="2386"/>
      <c r="AZ60" s="2386"/>
      <c r="BA60" s="2386"/>
      <c r="BB60" s="2834"/>
      <c r="BC60" s="2286"/>
      <c r="BD60" s="2286"/>
      <c r="BJ60" s="1156">
        <v>14</v>
      </c>
    </row>
    <row customHeight="1" ht="14.699999999999998">
      <c r="O61" s="538"/>
      <c r="AR61" s="1636"/>
      <c r="AS61" s="1636"/>
      <c r="AT61" s="2772"/>
      <c r="AU61" s="2772"/>
      <c r="AV61" s="1636"/>
      <c r="AW61" s="2772"/>
      <c r="AX61" s="2772"/>
      <c r="AY61" s="1636"/>
      <c r="AZ61" s="1636"/>
      <c r="BA61" s="1636"/>
      <c r="BB61" s="2772"/>
      <c r="BJ61" s="1156">
        <v>14</v>
      </c>
    </row>
    <row customHeight="1" ht="14.699999999999998">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N62" s="2286"/>
      <c r="AO62" s="2286"/>
      <c r="AP62" s="2286"/>
      <c r="AQ62" s="2286"/>
      <c r="AR62" s="2386"/>
      <c r="AS62" s="2386"/>
      <c r="AT62" s="2834"/>
      <c r="AU62" s="2834"/>
      <c r="AV62" s="2386"/>
      <c r="AW62" s="2834"/>
      <c r="AX62" s="2834"/>
      <c r="AY62" s="2386"/>
      <c r="AZ62" s="2386"/>
      <c r="BA62" s="2386"/>
      <c r="BB62" s="2834"/>
      <c r="BC62" s="2286"/>
      <c r="BD62" s="2286"/>
      <c r="BJ62" s="1156">
        <v>14</v>
      </c>
    </row>
    <row customHeight="1" ht="22.5" hidden="1">
      <c r="A63" s="1161" t="s">
        <v>81</v>
      </c>
      <c r="B63" s="1161">
        <v>0</v>
      </c>
      <c r="C63" s="1161">
        <v>0</v>
      </c>
      <c r="D63" s="1161">
        <v>0</v>
      </c>
      <c r="E63" s="1161">
        <v>0</v>
      </c>
      <c r="F63" s="1161">
        <v>0</v>
      </c>
      <c r="G63" s="1161">
        <v>0</v>
      </c>
      <c r="H63" s="1161">
        <v>0</v>
      </c>
      <c r="I63" s="1161">
        <v>0</v>
      </c>
      <c r="J63" s="1161">
        <v>0</v>
      </c>
      <c r="K63" s="1161">
        <v>0</v>
      </c>
      <c r="L63" s="1479">
        <v>0</v>
      </c>
      <c r="M63" s="1363">
        <v>0</v>
      </c>
      <c r="N63" s="1363">
        <v>0</v>
      </c>
      <c r="O63" s="1363">
        <v>0</v>
      </c>
      <c r="P63" s="1474">
        <v>3</v>
      </c>
      <c r="Q63" s="345">
        <v>3</v>
      </c>
      <c r="R63" s="345">
        <v>3</v>
      </c>
      <c r="S63" s="582">
        <v>12</v>
      </c>
      <c r="T63" s="1156">
        <v>35</v>
      </c>
      <c r="U63" s="1156">
        <v>0</v>
      </c>
      <c r="V63" s="1156">
        <v>0</v>
      </c>
      <c r="W63" s="1632">
        <v>0</v>
      </c>
      <c r="X63" s="1632">
        <v>0</v>
      </c>
      <c r="Y63" s="1632">
        <v>0</v>
      </c>
      <c r="Z63" s="1632">
        <v>0</v>
      </c>
      <c r="AA63" s="1632">
        <v>0</v>
      </c>
      <c r="AB63" s="1632">
        <v>0</v>
      </c>
      <c r="AC63" s="1156">
        <v>0</v>
      </c>
      <c r="AD63" s="1156">
        <v>0</v>
      </c>
      <c r="AE63" s="1156">
        <v>0</v>
      </c>
      <c r="AF63" s="1156">
        <v>0</v>
      </c>
      <c r="AG63" s="1156">
        <v>19</v>
      </c>
      <c r="AH63" s="1632">
        <v>19</v>
      </c>
      <c r="AI63" s="1632">
        <v>19</v>
      </c>
      <c r="AJ63" s="1632">
        <v>19</v>
      </c>
      <c r="AK63" s="1632">
        <v>19</v>
      </c>
      <c r="AL63" s="1632">
        <v>19</v>
      </c>
      <c r="AM63" s="1156">
        <v>19</v>
      </c>
      <c r="AN63" s="1156">
        <v>11</v>
      </c>
      <c r="AO63" s="1156">
        <v>3</v>
      </c>
      <c r="AP63" s="1156">
        <v>11</v>
      </c>
      <c r="AQ63" s="1156">
        <v>0</v>
      </c>
      <c r="AR63" s="1636">
        <v>0</v>
      </c>
      <c r="AS63" s="1636">
        <v>0</v>
      </c>
      <c r="AT63" s="2772">
        <v>0</v>
      </c>
      <c r="AU63" s="2772">
        <v>0</v>
      </c>
      <c r="AV63" s="1636">
        <v>0</v>
      </c>
      <c r="AW63" s="2772">
        <v>0</v>
      </c>
      <c r="AX63" s="2772">
        <v>0</v>
      </c>
      <c r="AY63" s="1636">
        <v>0</v>
      </c>
      <c r="AZ63" s="1636">
        <v>0</v>
      </c>
      <c r="BA63" s="1636">
        <v>0</v>
      </c>
      <c r="BB63" s="2772">
        <v>0</v>
      </c>
      <c r="BC63" s="1156">
        <v>4</v>
      </c>
      <c r="BD63" s="1156">
        <v>115</v>
      </c>
      <c r="BE63" s="512">
        <v>10</v>
      </c>
      <c r="BF63" s="512">
        <v>10</v>
      </c>
      <c r="BG63" s="512">
        <v>10</v>
      </c>
      <c r="BH63" s="512">
        <v>10</v>
      </c>
      <c r="BI63" s="512">
        <v>10</v>
      </c>
      <c r="BJ63" s="1156">
        <v>23</v>
      </c>
    </row>
  </sheetData>
  <sheetProtection formatColumns="0" formatRows="0" autoFilter="0" sort="0" insertRows="0" insertColumns="1" deleteRows="0" deleteColumns="0"/>
  <mergeCells count="158">
    <mergeCell ref="BD47:BD48"/>
    <mergeCell ref="T60:BD60"/>
    <mergeCell ref="T62:BD62"/>
    <mergeCell ref="K47:K48"/>
    <mergeCell ref="AN47:AN48"/>
    <mergeCell ref="V38:V40"/>
    <mergeCell ref="AD41:AE41"/>
    <mergeCell ref="AO41:AP41"/>
    <mergeCell ref="E42:E57"/>
    <mergeCell ref="V42:AF42"/>
    <mergeCell ref="AG42:BC42"/>
    <mergeCell ref="F43:F56"/>
    <mergeCell ref="V43:AF43"/>
    <mergeCell ref="AG43:BC43"/>
    <mergeCell ref="G44:G55"/>
    <mergeCell ref="V44:AF44"/>
    <mergeCell ref="AG44:BC44"/>
    <mergeCell ref="H45:H55"/>
    <mergeCell ref="I45:I54"/>
    <mergeCell ref="P45:P54"/>
    <mergeCell ref="V45:AF45"/>
    <mergeCell ref="AG45:BC45"/>
    <mergeCell ref="J46:J49"/>
    <mergeCell ref="Q46:Q49"/>
    <mergeCell ref="V46:AF46"/>
    <mergeCell ref="AG46:BC46"/>
    <mergeCell ref="AO47:AO48"/>
    <mergeCell ref="AP47:AP48"/>
    <mergeCell ref="AQ47:AQ48"/>
    <mergeCell ref="V28:AE28"/>
    <mergeCell ref="AG28:AP28"/>
    <mergeCell ref="BD36:BD40"/>
    <mergeCell ref="S37:S40"/>
    <mergeCell ref="T37:T40"/>
    <mergeCell ref="V37:AE37"/>
    <mergeCell ref="AF37:AF40"/>
    <mergeCell ref="AG37:AP37"/>
    <mergeCell ref="AQ37:AQ40"/>
    <mergeCell ref="S32:T32"/>
    <mergeCell ref="V32:AE32"/>
    <mergeCell ref="AG32:AP32"/>
    <mergeCell ref="S33:T33"/>
    <mergeCell ref="V33:AE33"/>
    <mergeCell ref="AG33:AP33"/>
    <mergeCell ref="BC37:BC40"/>
    <mergeCell ref="AD40:AE40"/>
    <mergeCell ref="AO40:AP40"/>
    <mergeCell ref="V35:AF35"/>
    <mergeCell ref="AG35:AQ35"/>
    <mergeCell ref="S36:BC36"/>
    <mergeCell ref="AN38:AP39"/>
    <mergeCell ref="AC38:AE39"/>
    <mergeCell ref="AL39:AM39"/>
    <mergeCell ref="S29:T29"/>
    <mergeCell ref="AG38:AG40"/>
    <mergeCell ref="BD7:BD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BC2"/>
    <mergeCell ref="F3:F12"/>
    <mergeCell ref="V3:AF3"/>
    <mergeCell ref="AG3:BC3"/>
    <mergeCell ref="G4:G11"/>
    <mergeCell ref="V4:AF4"/>
    <mergeCell ref="AG4:BC4"/>
    <mergeCell ref="H5:H11"/>
    <mergeCell ref="I5:I10"/>
    <mergeCell ref="P5:P10"/>
    <mergeCell ref="V5:AF5"/>
    <mergeCell ref="AG5:BC5"/>
    <mergeCell ref="J6:J9"/>
    <mergeCell ref="Q6:Q9"/>
    <mergeCell ref="V6:AF6"/>
    <mergeCell ref="AG6:BC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BD51:BD52"/>
    <mergeCell ref="AN51:AN52"/>
    <mergeCell ref="AO51:AO52"/>
    <mergeCell ref="AP51:AP52"/>
    <mergeCell ref="J50:J53"/>
    <mergeCell ref="Q50:Q53"/>
    <mergeCell ref="V50:AF50"/>
    <mergeCell ref="AG50:BC50"/>
    <mergeCell ref="K51:K52"/>
    <mergeCell ref="AQ51:AQ52"/>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47:AY48"/>
    <mergeCell ref="AZ47:AZ48"/>
    <mergeCell ref="BA47:BA48"/>
    <mergeCell ref="BB47:BB48"/>
    <mergeCell ref="AC47:AC48"/>
    <mergeCell ref="AD47:AD48"/>
    <mergeCell ref="AE47:AE48"/>
    <mergeCell ref="AF47:AF48"/>
    <mergeCell ref="AY51:AY52"/>
    <mergeCell ref="AZ51:AZ52"/>
    <mergeCell ref="BA51:BA52"/>
    <mergeCell ref="BB51:BB52"/>
    <mergeCell ref="AC51:AC52"/>
    <mergeCell ref="AD51:AD52"/>
    <mergeCell ref="AE51:AE52"/>
    <mergeCell ref="AF51:AF52"/>
  </mergeCells>
  <dataValidations count="7">
    <dataValidation allowBlank="1" sqref="S131121:BD131127 S196657:BD196663 S262193:BD262199 S327729:BD327735 S393265:BD393271 S458801:BD458807 S524337:BD524343 S589873:BD589879 S655409:BD655415 S720945:BD720951 S786481:BD786487 S852017:BD852023 S917553:BD917559 S983089:BD983095 S65585:BD65591"/>
    <dataValidation type="list" allowBlank="1" showInputMessage="1" errorTitle="Ошибка" error="Выберите значение из списка" prompt="Выберите значение из списка" sqref="V983086:BC983086 V65582:BC65582 V131118:BC131118 V196654:BC196654 V262190:BC262190 V327726:BC327726 V393262:BC393262 V458798:BC458798 V524334:BC524334 V589870:BC589870 V655406:BC655406 V720942:BC720942 V786478:BC786478 V852014:BC852014 V917550:BC917550">
      <formula1>kind_of_cons</formula1>
    </dataValidation>
    <dataValidation type="list" allowBlank="1" showInputMessage="1" showErrorMessage="1" errorTitle="Ошибка" error="Выберите значение из списка" sqref="AG917549:AL917549 AG852013:AL852013 AG786477:AL786477 AG720941:AL720941 AG655405:AL655405 AG589869:AL589869 AG524333:AL524333 AG458797:AL458797 AG393261:AL393261 AG327725:AL327725 AG262189:AL262189 AG196653:AL196653 AG131117:AL131117 AG65581:AL65581 AG983085:AL983085 V983085:AB983085 V65581:AB65581 V131117:AB131117 V196653:AB196653 V262189:AB262189 V327725:AB327725 V393261:AB393261 V458797:AB458797 V524333:AB524333 V589869:AB589869 V655405:AB655405 V720941:AB720941 V786477:AB786477 V852013:AB852013 V917549:AB917549">
      <formula1>kind_of_scheme_in</formula1>
    </dataValidation>
    <dataValidation type="textLength" operator="lessThanOrEqual" allowBlank="1" showInputMessage="1" showErrorMessage="1" errorTitle="Ошибка" error="Допускается ввод не более 900 символов!" sqref="BD65577:BD65584 BD131113:BD131120 BD196649:BD196656 BD262185:BD262192 BD327721:BD327728 BD393257:BD393264 BD458793:BD458800 BD524329:BD524336 BD589865:BD589872 BD655401:BD655408 BD720937:BD720944 BD786473:BD786480 BD852009:BD852016 BD917545:BD917552 BD983081:BD983088 T47 T7 AG45:AQ45 BC45 AG5:AQ5 BC5 T51">
      <formula1>900</formula1>
    </dataValidation>
    <dataValidation type="list" allowBlank="1" showInputMessage="1" showErrorMessage="1" errorTitle="Ошибка" error="Выберите значение из списка" sqref="T65583 T131119 T196655 T262191 T327727 T393263 T458799 T524335 T589871 T655407 T720943 T786479 T852015 T917551 T98308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83 AC131119 AC196655 AC262191 AC327727 AC393263 AC458799 AC524335 AC589871 AC655407 AC720943 AC786479 AC852015 AC917551 AC983087 AE65583 AE131119 AE196655 AE262191 AE327727 AE393263 AE458799 AE524335 AE589871 AE655407 AE720943 AE786479 AE852015 AE917551 AE983087 AN15 AN65583 AN131119 AN196655 AN262191 AN327727 AN393263 AN458799 AN524335 AN589871 AN655407 AN720943 AN786479 AN852015 AN917551 AN983087 AP65583 AP131119 AP196655 AP262191 AP327727 AP393263 AP458799 AP524335 AP589871 AP655407 AP720943 AP786479 AP852015 AP917551 AP983087 AP47 AN47 AP15 AP7 AN7 AC7 AE7 AC47 AE47 AC51 AE51 AN51 AP51 AY7 BA7 AY47 BA47 AY51 BA51"/>
    <dataValidation allowBlank="1" showInputMessage="1" showErrorMessage="1" prompt="Для выбора выполните двойной щелчок левой клавиши мыши по соответствующей ячейке." sqref="AD65583 AD131119 AD196655 AD262191 AD327727 AD393263 AD458799 AD524335 AD589871 AD655407 AD720943 AD786479 AD852015 AD917551 AD983087 AF131119 AF458799 AF196655 AF262191 AF327727 AF393263 AF524335 AF589871 AF655407 AF720943 AF786479 AF852015 AF917551 AF983087 AF65583 AO65583 AO131119 AO196655 AO262191 AO327727 AO393263 AO458799 AO524335 AO589871 AO655407 AO720943 AO786479 AO852015 AO917551 AO983087 AQ524335:BB524335 AQ196655:BB196655 AQ589871:BB589871 AQ655407:BB655407 AQ15 AQ720943:BB720943 AQ786479:BB786479 AQ852015:BB852015 AQ917551:BB917551 AQ983087:BB983087 AQ65583:BB65583 AQ131119:BB131119 AQ458799:BB458799 AQ262191:BB262191 AQ7 AZ7 BB7 AO47 AQ327727:BB327727 AO15 AO7 AD7 AF7 AQ393263:BB393263 AQ47 AZ47 BB47 AD47 AF47 AD51 AF51 AO51 AQ51 AZ51 BB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A2C3D-9C54-AD53-03C7-20AE0928D06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45770</v>
      </c>
      <c r="W28" s="2265"/>
      <c r="X28" s="2265"/>
      <c r="Y28" s="2265"/>
      <c r="Z28" s="2265"/>
      <c r="AA28" s="2265"/>
      <c r="AB28" s="2265"/>
      <c r="AC28" s="2265"/>
      <c r="AD28" s="2265"/>
      <c r="AE28" s="2265"/>
      <c r="AF28" s="327"/>
      <c r="AG28" s="2265" t="str">
        <f>IF(TITLE_DATE_PR_CHANGE="",IF(TITLE_DATE_PR="","",TITLE_DATE_PR),TITLE_DATE_PR_CHANGE)</f>
        <v>45770</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исх.406, вх.№ 73-ИОГВ-17/834вх</v>
      </c>
      <c r="W29" s="2252"/>
      <c r="X29" s="2252"/>
      <c r="Y29" s="2252"/>
      <c r="Z29" s="2252"/>
      <c r="AA29" s="2252"/>
      <c r="AB29" s="2252"/>
      <c r="AC29" s="2252"/>
      <c r="AD29" s="2252"/>
      <c r="AE29" s="2252"/>
      <c r="AF29" s="327"/>
      <c r="AG29" s="2252" t="str">
        <f>IF(TITLE_NUMBER_PR_CHANGE="",IF(TITLE_NUMBER_PR="","",TITLE_NUMBER_PR),TITLE_NUMBER_PR_CHANGE)</f>
        <v>исх.406, вх.№ 73-ИОГВ-17/834вх</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45770</v>
      </c>
      <c r="W32" s="2265"/>
      <c r="X32" s="2265"/>
      <c r="Y32" s="2265"/>
      <c r="Z32" s="2265"/>
      <c r="AA32" s="2265"/>
      <c r="AB32" s="2265"/>
      <c r="AC32" s="2265"/>
      <c r="AD32" s="2265"/>
      <c r="AE32" s="2265"/>
      <c r="AF32" s="327"/>
      <c r="AG32" s="2265" t="str">
        <f>IF(TITLE_DATE_PR_CHANGE="",IF(TITLE_DATE_PR="","",TITLE_DATE_PR),TITLE_DATE_PR_CHANGE)</f>
        <v>45770</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исх.406, вх.№ 73-ИОГВ-17/834вх</v>
      </c>
      <c r="W33" s="2252"/>
      <c r="X33" s="2252"/>
      <c r="Y33" s="2252"/>
      <c r="Z33" s="2252"/>
      <c r="AA33" s="2252"/>
      <c r="AB33" s="2252"/>
      <c r="AC33" s="2252"/>
      <c r="AD33" s="2252"/>
      <c r="AE33" s="2252"/>
      <c r="AF33" s="327"/>
      <c r="AG33" s="2252" t="str">
        <f>IF(TITLE_NUMBER_PR_CHANGE="",IF(TITLE_NUMBER_PR="","",TITLE_NUMBER_PR),TITLE_NUMBER_PR_CHANGE)</f>
        <v>исх.406, вх.№ 73-ИОГВ-17/834вх</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87</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533</v>
      </c>
      <c r="W38" s="2366" t="s">
        <v>534</v>
      </c>
      <c r="X38" s="2366"/>
      <c r="Y38" s="2366"/>
      <c r="Z38" s="2366" t="s">
        <v>535</v>
      </c>
      <c r="AA38" s="2366"/>
      <c r="AB38" s="2366"/>
      <c r="AC38" s="2295" t="s">
        <v>437</v>
      </c>
      <c r="AD38" s="2314"/>
      <c r="AE38" s="2315"/>
      <c r="AF38" s="2279"/>
      <c r="AG38" s="2367" t="s">
        <v>533</v>
      </c>
      <c r="AH38" s="2366" t="s">
        <v>534</v>
      </c>
      <c r="AI38" s="2366"/>
      <c r="AJ38" s="2366"/>
      <c r="AK38" s="2366" t="s">
        <v>535</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536</v>
      </c>
      <c r="X39" s="2366" t="s">
        <v>537</v>
      </c>
      <c r="Y39" s="2366"/>
      <c r="Z39" s="2366" t="s">
        <v>538</v>
      </c>
      <c r="AA39" s="2366" t="s">
        <v>537</v>
      </c>
      <c r="AB39" s="2366"/>
      <c r="AC39" s="2296"/>
      <c r="AD39" s="2316"/>
      <c r="AE39" s="2317"/>
      <c r="AF39" s="2279"/>
      <c r="AG39" s="2367"/>
      <c r="AH39" s="2366" t="s">
        <v>536</v>
      </c>
      <c r="AI39" s="2366" t="s">
        <v>537</v>
      </c>
      <c r="AJ39" s="2366"/>
      <c r="AK39" s="2366" t="s">
        <v>538</v>
      </c>
      <c r="AL39" s="2366" t="s">
        <v>537</v>
      </c>
      <c r="AM39" s="2366"/>
      <c r="AN39" s="2296"/>
      <c r="AO39" s="2316"/>
      <c r="AP39" s="2317"/>
      <c r="AQ39" s="2279"/>
      <c r="AR39" s="2282"/>
      <c r="AS39" s="2128"/>
      <c r="AY39" s="1156">
        <v>19</v>
      </c>
    </row>
    <row customHeight="1" ht="61.949999999999996">
      <c r="A40" s="1371"/>
      <c r="B40" s="1371" t="s">
        <v>134</v>
      </c>
      <c r="C40" s="1371" t="s">
        <v>135</v>
      </c>
      <c r="D40" s="1371" t="s">
        <v>136</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539</v>
      </c>
      <c r="Y40" s="1984" t="s">
        <v>540</v>
      </c>
      <c r="Z40" s="2366"/>
      <c r="AA40" s="1984" t="s">
        <v>541</v>
      </c>
      <c r="AB40" s="1984" t="s">
        <v>542</v>
      </c>
      <c r="AC40" s="1490" t="s">
        <v>447</v>
      </c>
      <c r="AD40" s="2271" t="s">
        <v>448</v>
      </c>
      <c r="AE40" s="2272"/>
      <c r="AF40" s="2280"/>
      <c r="AG40" s="2367"/>
      <c r="AH40" s="2366"/>
      <c r="AI40" s="1984" t="s">
        <v>539</v>
      </c>
      <c r="AJ40" s="1984" t="s">
        <v>540</v>
      </c>
      <c r="AK40" s="2366"/>
      <c r="AL40" s="1984" t="s">
        <v>541</v>
      </c>
      <c r="AM40" s="1984" t="s">
        <v>542</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259</v>
      </c>
      <c r="B43" s="1364" t="s">
        <v>260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259</v>
      </c>
      <c r="B44" s="1364" t="s">
        <v>260</v>
      </c>
      <c r="C44" s="1364" t="s">
        <v>261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259</v>
      </c>
      <c r="B45" s="1364" t="s">
        <v>260</v>
      </c>
      <c r="C45" s="1364" t="s">
        <v>261</v>
      </c>
      <c r="D45" s="1364" t="s">
        <v>549</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259</v>
      </c>
      <c r="B46" s="1364" t="s">
        <v>260</v>
      </c>
      <c r="C46" s="1364" t="s">
        <v>261</v>
      </c>
      <c r="D46" s="1364" t="s">
        <v>549</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259</v>
      </c>
      <c r="B47" s="1364" t="s">
        <v>260</v>
      </c>
      <c r="C47" s="1364" t="s">
        <v>261</v>
      </c>
      <c r="D47" s="1364" t="s">
        <v>549</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259</v>
      </c>
      <c r="B48" s="1364" t="s">
        <v>260</v>
      </c>
      <c r="C48" s="1364" t="s">
        <v>261</v>
      </c>
      <c r="D48" s="1364" t="s">
        <v>549</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259</v>
      </c>
      <c r="B49" s="1364" t="s">
        <v>260</v>
      </c>
      <c r="C49" s="1364" t="s">
        <v>261</v>
      </c>
      <c r="D49" s="1364" t="s">
        <v>549</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259</v>
      </c>
      <c r="B50" s="1364" t="s">
        <v>260</v>
      </c>
      <c r="C50" s="1364" t="s">
        <v>261</v>
      </c>
      <c r="D50" s="1364" t="s">
        <v>549</v>
      </c>
      <c r="E50" s="2260"/>
      <c r="F50" s="2260"/>
      <c r="G50" s="2260"/>
      <c r="H50" s="2260"/>
      <c r="I50" s="2257"/>
      <c r="J50" s="1364"/>
      <c r="K50" s="1364"/>
      <c r="L50" s="1365"/>
      <c r="P50" s="2258"/>
      <c r="Q50" s="1482"/>
      <c r="R50" s="357"/>
      <c r="S50" s="1279"/>
      <c r="T50" s="366" t="s">
        <v>415</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259</v>
      </c>
      <c r="B51" s="1364" t="s">
        <v>260</v>
      </c>
      <c r="C51" s="1364" t="s">
        <v>261</v>
      </c>
      <c r="D51" s="1364" t="s">
        <v>549</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259</v>
      </c>
      <c r="B52" s="1344" t="s">
        <v>260</v>
      </c>
      <c r="C52" s="1315"/>
      <c r="D52" s="1315"/>
      <c r="E52" s="2260"/>
      <c r="F52" s="2259"/>
      <c r="G52" s="1315"/>
      <c r="H52" s="1315"/>
      <c r="I52" s="1315"/>
      <c r="J52" s="1315"/>
      <c r="K52" s="1315"/>
      <c r="L52" s="1495"/>
      <c r="M52" s="1322"/>
      <c r="N52" s="1322"/>
      <c r="P52" s="1317"/>
      <c r="Q52" s="1318"/>
      <c r="R52" s="1317"/>
      <c r="S52" s="1323"/>
      <c r="T52" s="1326" t="s">
        <v>254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259</v>
      </c>
      <c r="B53" s="1344"/>
      <c r="C53" s="1344"/>
      <c r="D53" s="1344"/>
      <c r="E53" s="2259"/>
      <c r="F53" s="1344"/>
      <c r="G53" s="1344"/>
      <c r="H53" s="1344"/>
      <c r="I53" s="1344"/>
      <c r="J53" s="1344"/>
      <c r="K53" s="1344"/>
      <c r="L53" s="1347"/>
      <c r="M53" s="1322"/>
      <c r="N53" s="1322"/>
      <c r="O53" s="519"/>
      <c r="P53" s="381"/>
      <c r="Q53" s="1345"/>
      <c r="R53" s="381"/>
      <c r="S53" s="1323"/>
      <c r="T53" s="1326" t="s">
        <v>255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256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CE34F-F388-9B07-DAD4-371EF191F11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531</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254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506</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"Ресурс"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45770</v>
      </c>
      <c r="W32" s="2265"/>
      <c r="X32" s="2265"/>
      <c r="Y32" s="2265"/>
      <c r="Z32" s="2265"/>
      <c r="AA32" s="2265"/>
      <c r="AB32" s="2265"/>
      <c r="AC32" s="327"/>
      <c r="AD32" s="2265" t="str">
        <f>IF(TITLE_DATE_PR_CHANGE="",IF(TITLE_DATE_PR="","",TITLE_DATE_PR),TITLE_DATE_PR_CHANGE)</f>
        <v>45770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исх.406, вх.№ 73-ИОГВ-17/834вх</v>
      </c>
      <c r="W33" s="2252"/>
      <c r="X33" s="2252"/>
      <c r="Y33" s="2252"/>
      <c r="Z33" s="2252"/>
      <c r="AA33" s="2252"/>
      <c r="AB33" s="2252"/>
      <c r="AC33" s="327"/>
      <c r="AD33" s="2252" t="str">
        <f>IF(TITLE_NUMBER_PR_CHANGE="",IF(TITLE_NUMBER_PR="","",TITLE_NUMBER_PR),TITLE_NUMBER_PR_CHANGE)</f>
        <v>исх.406, вх.№ 73-ИОГВ-17/834вх</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45770</v>
      </c>
      <c r="W36" s="2265"/>
      <c r="X36" s="2265"/>
      <c r="Y36" s="2265"/>
      <c r="Z36" s="2265"/>
      <c r="AA36" s="2265"/>
      <c r="AB36" s="2265"/>
      <c r="AC36" s="327"/>
      <c r="AD36" s="2265" t="str">
        <f>IF(TITLE_DATE_PR_CHANGE="",IF(TITLE_DATE_PR="","",TITLE_DATE_PR),TITLE_DATE_PR_CHANGE)</f>
        <v>45770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исх.406, вх.№ 73-ИОГВ-17/834вх</v>
      </c>
      <c r="W37" s="2252"/>
      <c r="X37" s="2252"/>
      <c r="Y37" s="2252"/>
      <c r="Z37" s="2252"/>
      <c r="AA37" s="2252"/>
      <c r="AB37" s="2252"/>
      <c r="AC37" s="327"/>
      <c r="AD37" s="2252" t="str">
        <f>IF(TITLE_NUMBER_PR_CHANGE="",IF(TITLE_NUMBER_PR="","",TITLE_NUMBER_PR),TITLE_NUMBER_PR_CHANGE)</f>
        <v>исх.406, вх.№ 73-ИОГВ-17/834вх</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87</v>
      </c>
      <c r="T41" s="2210" t="s">
        <v>507</v>
      </c>
      <c r="U41" s="302"/>
      <c r="V41" s="2275" t="s">
        <v>430</v>
      </c>
      <c r="W41" s="2276"/>
      <c r="X41" s="2276"/>
      <c r="Y41" s="2276"/>
      <c r="Z41" s="2276"/>
      <c r="AA41" s="2276"/>
      <c r="AB41" s="2277"/>
      <c r="AC41" s="2278" t="s">
        <v>431</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264</v>
      </c>
      <c r="B47" s="1364" t="s">
        <v>265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264</v>
      </c>
      <c r="B48" s="1364" t="s">
        <v>265</v>
      </c>
      <c r="C48" s="1364" t="s">
        <v>266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531</v>
      </c>
      <c r="BE48" s="501"/>
      <c r="BF48" s="501" t="str">
        <f>IF(T48="","",T48)</f>
        <v>Наименование централизованной системы горячего водоснабжения</v>
      </c>
      <c r="BG48" s="501"/>
      <c r="BH48" s="501"/>
      <c r="BI48" s="1156">
        <v>34</v>
      </c>
    </row>
    <row s="1643" customFormat="1" customHeight="1" ht="0">
      <c r="A49" s="1344" t="s">
        <v>264</v>
      </c>
      <c r="B49" s="1344" t="s">
        <v>265</v>
      </c>
      <c r="C49" s="1344" t="s">
        <v>266</v>
      </c>
      <c r="D49" s="1344" t="s">
        <v>550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264</v>
      </c>
      <c r="B50" s="1344" t="s">
        <v>265</v>
      </c>
      <c r="C50" s="1344" t="s">
        <v>266</v>
      </c>
      <c r="D50" s="1344" t="s">
        <v>550</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264</v>
      </c>
      <c r="B51" s="1344" t="s">
        <v>265</v>
      </c>
      <c r="C51" s="1344" t="s">
        <v>266</v>
      </c>
      <c r="D51" s="1344" t="s">
        <v>550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264</v>
      </c>
      <c r="B52" s="1364" t="s">
        <v>265</v>
      </c>
      <c r="C52" s="1364" t="s">
        <v>266</v>
      </c>
      <c r="D52" s="1364" t="s">
        <v>550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264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264</v>
      </c>
      <c r="B56" s="1364" t="s">
        <v>265</v>
      </c>
      <c r="C56" s="1364" t="s">
        <v>266</v>
      </c>
      <c r="D56" s="1364" t="s">
        <v>550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264</v>
      </c>
      <c r="B57" s="1364" t="s">
        <v>265</v>
      </c>
      <c r="C57" s="1364" t="s">
        <v>266</v>
      </c>
      <c r="D57" s="1364" t="s">
        <v>550</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264</v>
      </c>
      <c r="B58" s="1344" t="s">
        <v>265</v>
      </c>
      <c r="C58" s="1344" t="s">
        <v>266</v>
      </c>
      <c r="D58" s="1344" t="s">
        <v>550</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264</v>
      </c>
      <c r="B59" s="1344" t="s">
        <v>265</v>
      </c>
      <c r="C59" s="1344" t="s">
        <v>266</v>
      </c>
      <c r="D59" s="1344" t="s">
        <v>550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264</v>
      </c>
      <c r="B60" s="1344" t="s">
        <v>265</v>
      </c>
      <c r="C60" s="1344" t="s">
        <v>266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264</v>
      </c>
      <c r="B61" s="1344" t="s">
        <v>265</v>
      </c>
      <c r="C61" s="1315"/>
      <c r="D61" s="1315"/>
      <c r="E61" s="2260"/>
      <c r="F61" s="2259"/>
      <c r="G61" s="1315"/>
      <c r="H61" s="1315"/>
      <c r="I61" s="1315"/>
      <c r="J61" s="1315"/>
      <c r="K61" s="1315"/>
      <c r="L61" s="1495"/>
      <c r="M61" s="1322"/>
      <c r="N61" s="1322"/>
      <c r="P61" s="1317"/>
      <c r="Q61" s="1318"/>
      <c r="R61" s="1317"/>
      <c r="S61" s="1323"/>
      <c r="T61" s="1326" t="s">
        <v>254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264</v>
      </c>
      <c r="B62" s="1344"/>
      <c r="C62" s="1344"/>
      <c r="D62" s="1344"/>
      <c r="E62" s="2259"/>
      <c r="F62" s="1344"/>
      <c r="G62" s="1344"/>
      <c r="H62" s="1344"/>
      <c r="I62" s="1344"/>
      <c r="J62" s="1344"/>
      <c r="K62" s="1344"/>
      <c r="L62" s="1347"/>
      <c r="M62" s="1322"/>
      <c r="N62" s="1322"/>
      <c r="O62" s="519"/>
      <c r="P62" s="381"/>
      <c r="Q62" s="1345"/>
      <c r="R62" s="381"/>
      <c r="S62" s="1323"/>
      <c r="T62" s="1326" t="s">
        <v>255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256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D2102-690A-DD3F-BF52-0BAEDBDC513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551</v>
      </c>
      <c r="D2" s="1639"/>
      <c r="E2" s="547">
        <f>B2</f>
        <v>0</v>
      </c>
      <c r="F2" s="548"/>
      <c r="G2" s="1647" t="s">
        <v>552</v>
      </c>
      <c r="H2" s="1647" t="s">
        <v>552</v>
      </c>
      <c r="I2" s="1647" t="s">
        <v>552</v>
      </c>
      <c r="J2" s="290" t="s">
        <v>553</v>
      </c>
      <c r="K2" s="544"/>
      <c r="AF2" s="1632">
        <v>0</v>
      </c>
    </row>
    <row s="1643" customFormat="1" customHeight="1" ht="0.75" hidden="1">
      <c r="B3" s="2100"/>
      <c r="C3" s="1168"/>
      <c r="D3" s="549"/>
      <c r="E3" s="550"/>
      <c r="F3" s="551" t="s">
        <v>554</v>
      </c>
      <c r="G3" s="552"/>
      <c r="H3" s="552">
        <f>H4*H5+H7</f>
        <v>0</v>
      </c>
      <c r="I3" s="552">
        <f>I4*I5+I6</f>
        <v>0</v>
      </c>
      <c r="J3" s="553"/>
      <c r="AF3" s="1637">
        <v>0</v>
      </c>
    </row>
    <row customHeight="1" ht="23.25" hidden="1">
      <c r="B4" s="2100"/>
      <c r="C4" s="1168"/>
      <c r="D4" s="1639"/>
      <c r="E4" s="547" t="str">
        <f>B2&amp;".1"</f>
        <v>.1</v>
      </c>
      <c r="F4" s="554" t="s">
        <v>555</v>
      </c>
      <c r="G4" s="555"/>
      <c r="H4" s="542"/>
      <c r="I4" s="542"/>
      <c r="J4" s="290" t="s">
        <v>556</v>
      </c>
      <c r="K4" s="544"/>
      <c r="AF4" s="1632">
        <v>0</v>
      </c>
    </row>
    <row customHeight="1" ht="18.75" hidden="1">
      <c r="B5" s="2100"/>
      <c r="C5" s="1168"/>
      <c r="D5" s="1639"/>
      <c r="E5" s="547" t="str">
        <f>B2&amp;".2"</f>
        <v>.2</v>
      </c>
      <c r="F5" s="554" t="s">
        <v>557</v>
      </c>
      <c r="G5" s="1647" t="s">
        <v>558</v>
      </c>
      <c r="H5" s="542"/>
      <c r="I5" s="542"/>
      <c r="J5" s="290"/>
      <c r="K5" s="544"/>
      <c r="AF5" s="1632">
        <v>0</v>
      </c>
    </row>
    <row customHeight="1" ht="18.75" hidden="1">
      <c r="B6" s="2100"/>
      <c r="C6" s="1168"/>
      <c r="D6" s="1639"/>
      <c r="E6" s="547" t="str">
        <f>B2&amp;".3"</f>
        <v>.3</v>
      </c>
      <c r="F6" s="554" t="s">
        <v>559</v>
      </c>
      <c r="G6" s="1647" t="s">
        <v>558</v>
      </c>
      <c r="H6" s="542"/>
      <c r="I6" s="542"/>
      <c r="J6" s="290"/>
      <c r="K6" s="544"/>
      <c r="AF6" s="1632">
        <v>0</v>
      </c>
    </row>
    <row customHeight="1" ht="18.75" hidden="1">
      <c r="B7" s="2100"/>
      <c r="C7" s="1168"/>
      <c r="D7" s="1639"/>
      <c r="E7" s="547" t="str">
        <f>B2&amp;".4"</f>
        <v>.4</v>
      </c>
      <c r="F7" s="554" t="s">
        <v>560</v>
      </c>
      <c r="G7" s="1647" t="s">
        <v>552</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558</v>
      </c>
      <c r="H9" s="542"/>
      <c r="I9" s="542"/>
      <c r="J9" s="543" t="s">
        <v>561</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562</v>
      </c>
      <c r="H11" s="542"/>
      <c r="I11" s="542"/>
      <c r="J11" s="290" t="s">
        <v>563</v>
      </c>
      <c r="K11" s="544"/>
      <c r="AF11" s="1632">
        <v>0</v>
      </c>
    </row>
    <row customHeight="1" ht="11.25" hidden="1">
      <c r="AF12" s="1632">
        <v>0</v>
      </c>
    </row>
    <row customHeight="1" ht="22.5" hidden="1">
      <c r="D13" s="1639"/>
      <c r="E13" s="547"/>
      <c r="F13" s="541"/>
      <c r="G13" s="970" t="s">
        <v>564</v>
      </c>
      <c r="H13" s="546"/>
      <c r="I13" s="546"/>
      <c r="J13" s="746" t="s">
        <v>565</v>
      </c>
      <c r="K13" s="544"/>
      <c r="AF13" s="1632">
        <v>0</v>
      </c>
    </row>
    <row customHeight="1" ht="11.25" hidden="1">
      <c r="AF14" s="1632">
        <v>0</v>
      </c>
    </row>
    <row customHeight="1" ht="22.5" hidden="1">
      <c r="D15" s="1639"/>
      <c r="E15" s="547"/>
      <c r="F15" s="541"/>
      <c r="G15" s="1647" t="s">
        <v>566</v>
      </c>
      <c r="H15" s="546"/>
      <c r="I15" s="546"/>
      <c r="J15" s="290" t="s">
        <v>567</v>
      </c>
      <c r="K15" s="544"/>
      <c r="AF15" s="1632">
        <v>0</v>
      </c>
    </row>
    <row customHeight="1" ht="11.25" hidden="1">
      <c r="AF16" s="1632">
        <v>0</v>
      </c>
    </row>
    <row customHeight="1" ht="22.5" hidden="1">
      <c r="D17" s="1639"/>
      <c r="E17" s="547"/>
      <c r="F17" s="541"/>
      <c r="G17" s="1647" t="s">
        <v>568</v>
      </c>
      <c r="H17" s="546"/>
      <c r="I17" s="546"/>
      <c r="J17" s="290" t="s">
        <v>569</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557"/>
      <c r="AF21" s="1632">
        <v>24</v>
      </c>
    </row>
    <row customHeight="1" ht="25.2">
      <c r="E22" s="2250" t="str">
        <f>IF(org=0,"Не определено",org)</f>
        <v>ООО "Ресурс"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570</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571</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303</v>
      </c>
      <c r="F28" s="2371"/>
      <c r="G28" s="2371"/>
      <c r="H28" s="1646"/>
      <c r="I28" s="1646"/>
      <c r="J28" s="2128"/>
      <c r="AF28" s="1632">
        <v>11</v>
      </c>
    </row>
    <row customHeight="1" ht="24">
      <c r="E29" s="1647" t="s">
        <v>87</v>
      </c>
      <c r="F29" s="1654" t="s">
        <v>305</v>
      </c>
      <c r="G29" s="1654" t="s">
        <v>572</v>
      </c>
      <c r="H29" s="1654" t="s">
        <v>306</v>
      </c>
      <c r="I29" s="1654" t="s">
        <v>306</v>
      </c>
      <c r="J29" s="2128"/>
      <c r="AF29" s="1632">
        <v>23</v>
      </c>
    </row>
    <row customHeight="1" ht="19.95">
      <c r="D30" s="1639"/>
      <c r="E30" s="547">
        <f>FHD_NUM_P_1</f>
        <v>1</v>
      </c>
      <c r="F30" s="1881" t="str">
        <f>FHD_P_1</f>
        <v>Выручка от регулируемых видов деятельности в сфере горячего водоснабжения</v>
      </c>
      <c r="G30" s="1879" t="s">
        <v>558</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558</v>
      </c>
      <c r="H31" s="559">
        <f>SUMIF($K33:$K71,$K31,H33:H71)</f>
        <v>0</v>
      </c>
      <c r="I31" s="559">
        <f>SUMIF($K33:$K71,$K31,I33:I71)</f>
        <v>0</v>
      </c>
      <c r="J31" s="290" t="str">
        <f>FHD_NOTE_P_2</f>
        <v>Указывается суммарная себестоимость производимых товаров.</v>
      </c>
      <c r="K31" s="1637" t="s">
        <v>573</v>
      </c>
      <c r="AF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558</v>
      </c>
      <c r="H32" s="558"/>
      <c r="I32" s="558"/>
      <c r="J32" s="290" t="str">
        <f>FHD_NOTE_P_3</f>
        <v/>
      </c>
      <c r="K32" s="1637" t="str">
        <f>IF((LEN(E32)-LEN(SUBSTITUTE(E32,".","")))/LEN(".")=1,"p","")</f>
        <v>p</v>
      </c>
      <c r="AF32" s="1632">
        <v>11</v>
      </c>
    </row>
    <row customHeight="1" ht="11.25" hidden="1">
      <c r="A33" s="2372" t="s">
        <v>574</v>
      </c>
      <c r="D33" s="1639"/>
      <c r="E33" s="547" t="str">
        <f>FHD_NUM_P_4</f>
        <v/>
      </c>
      <c r="F33" s="1525" t="str">
        <f>FHD_P_4</f>
        <v/>
      </c>
      <c r="G33" s="1879" t="s">
        <v>558</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575</v>
      </c>
      <c r="G40" s="573"/>
      <c r="H40" s="574"/>
      <c r="I40" s="574"/>
      <c r="J40" s="302"/>
      <c r="K40" s="1637" t="str">
        <f>IF((LEN(E40)-LEN(SUBSTITUTE(E40,".","")))/LEN(".")=1,"p","")</f>
        <v/>
      </c>
      <c r="L40" s="1637"/>
      <c r="M40" s="1637"/>
      <c r="R40" s="1637"/>
      <c r="U40" s="545"/>
      <c r="AA40" s="1633"/>
      <c r="AB40" s="1633"/>
      <c r="AC40" s="1633"/>
      <c r="AD40" s="1633"/>
      <c r="AE40" s="1633"/>
      <c r="AF40" s="1161">
        <v>0</v>
      </c>
    </row>
    <row customHeight="1" ht="11.25">
      <c r="A41" s="2372" t="s">
        <v>576</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558</v>
      </c>
      <c r="H41" s="558"/>
      <c r="I41" s="558"/>
      <c r="J41" s="290" t="str">
        <f>FHD_NOTE_P_5</f>
        <v/>
      </c>
      <c r="K41" s="1637" t="str">
        <f>IF((LEN(E41)-LEN(SUBSTITUTE(E41,".","")))/LEN(".")=1,"p","")</f>
        <v>p</v>
      </c>
      <c r="AF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558</v>
      </c>
      <c r="H42" s="558"/>
      <c r="I42" s="558"/>
      <c r="J42" s="290" t="str">
        <f>FHD_NOTE_P_6</f>
        <v/>
      </c>
      <c r="K42" s="1637" t="str">
        <f>IF((LEN(E42)-LEN(SUBSTITUTE(E42,".","")))/LEN(".")=1,"p","")</f>
        <v>p</v>
      </c>
      <c r="AF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558</v>
      </c>
      <c r="H43" s="558"/>
      <c r="I43" s="558"/>
      <c r="J43" s="290" t="str">
        <f>FHD_NOTE_P_7</f>
        <v/>
      </c>
      <c r="K43" s="1637" t="str">
        <f>IF((LEN(E43)-LEN(SUBSTITUTE(E43,".","")))/LEN(".")=1,"p","")</f>
        <v>p</v>
      </c>
      <c r="AF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558</v>
      </c>
      <c r="H44" s="558"/>
      <c r="I44" s="558"/>
      <c r="J44" s="290" t="str">
        <f>FHD_NOTE_P_8</f>
        <v/>
      </c>
      <c r="K44" s="1637" t="str">
        <f>IF((LEN(E44)-LEN(SUBSTITUTE(E44,".","")))/LEN(".")=1,"p","")</f>
        <v>p</v>
      </c>
      <c r="AF44" s="1632">
        <v>11</v>
      </c>
    </row>
    <row customHeight="1" ht="11.549999999999999">
      <c r="D45" s="1639"/>
      <c r="E45" s="547" t="str">
        <f>FHD_NUM_P_9</f>
        <v>2.5.1</v>
      </c>
      <c r="F45" s="1651" t="str">
        <f>FHD_P_9</f>
        <v>Средневзвешенная стоимость 1 кВт.ч (с учетом мощности)</v>
      </c>
      <c r="G45" s="1879" t="s">
        <v>577</v>
      </c>
      <c r="H45" s="558"/>
      <c r="I45" s="558"/>
      <c r="J45" s="290" t="str">
        <f>FHD_NOTE_P_9</f>
        <v/>
      </c>
      <c r="K45" s="1637" t="str">
        <f>IF((LEN(E45)-LEN(SUBSTITUTE(E45,".","")))/LEN(".")=1,"p","")</f>
        <v/>
      </c>
      <c r="AF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578</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579</v>
      </c>
      <c r="C47" s="1637"/>
      <c r="D47" s="576"/>
      <c r="E47" s="547" t="str">
        <f>FHD_NUM_P_11</f>
        <v/>
      </c>
      <c r="F47" s="1525" t="str">
        <f>FHD_P_11</f>
        <v/>
      </c>
      <c r="G47" s="1879" t="s">
        <v>558</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hidden="1">
      <c r="A48" s="990" t="s">
        <v>580</v>
      </c>
      <c r="C48" s="1637"/>
      <c r="D48" s="1639"/>
      <c r="E48" s="547" t="str">
        <f>FHD_NUM_P_12</f>
        <v/>
      </c>
      <c r="F48" s="1525" t="str">
        <f>FHD_P_12</f>
        <v/>
      </c>
      <c r="G48" s="1879" t="s">
        <v>558</v>
      </c>
      <c r="H48" s="578"/>
      <c r="I48" s="578"/>
      <c r="J48" s="290" t="str">
        <f>FHD_NOTE_P_12</f>
        <v/>
      </c>
      <c r="K48" s="1637" t="str">
        <f>IF((LEN(E48)-LEN(SUBSTITUTE(E48,".","")))/LEN(".")=1,"p","")</f>
        <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558</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558</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558</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558</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558</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558</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558</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558</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558</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558</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558</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558</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558</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558</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558</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558</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558</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309</v>
      </c>
      <c r="H66" s="1650" t="s">
        <v>581</v>
      </c>
      <c r="I66" s="1650" t="s">
        <v>581</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582</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558</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309</v>
      </c>
      <c r="H68" s="1650" t="s">
        <v>581</v>
      </c>
      <c r="I68" s="1650" t="s">
        <v>581</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558</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2.14.0</v>
      </c>
      <c r="F70" s="992"/>
      <c r="G70" s="1014"/>
      <c r="H70" s="993"/>
      <c r="I70" s="993"/>
      <c r="J70" s="994"/>
      <c r="K70" s="1637" t="str">
        <f>IF((LEN(E70)-LEN(SUBSTITUTE(E70,".","")))/LEN(".")=1,"p","")</f>
        <v/>
      </c>
      <c r="AF70" s="1637">
        <v>1</v>
      </c>
    </row>
    <row s="1367" customFormat="1" customHeight="1" ht="14.699999999999998">
      <c r="A71" s="988"/>
      <c r="C71" s="1637"/>
      <c r="D71" s="1634"/>
      <c r="E71" s="571"/>
      <c r="F71" s="572" t="s">
        <v>583</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584</v>
      </c>
      <c r="C72" s="1637"/>
      <c r="D72" s="1639"/>
      <c r="E72" s="547" t="str">
        <f>FHD_NUM_P_34</f>
        <v/>
      </c>
      <c r="F72" s="1881" t="str">
        <f>FHD_P_34</f>
        <v/>
      </c>
      <c r="G72" s="1879" t="s">
        <v>558</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558</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558</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558</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558</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558</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558</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558</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585</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558</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309</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586</v>
      </c>
      <c r="C82" s="736"/>
      <c r="D82" s="734"/>
      <c r="E82" s="547" t="str">
        <f>FHD_NUM_P_44</f>
        <v/>
      </c>
      <c r="F82" s="1881" t="str">
        <f>FHD_P_44</f>
        <v/>
      </c>
      <c r="G82" s="1882" t="s">
        <v>587</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587</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587</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587</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587</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587</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587</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587</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564</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c r="A91" s="2374" t="s">
        <v>588</v>
      </c>
      <c r="C91" s="736"/>
      <c r="D91" s="734"/>
      <c r="E91" s="547" t="str">
        <f>FHD_NUM_P_53</f>
        <v>7</v>
      </c>
      <c r="F91" s="1881" t="str">
        <f>FHD_P_53</f>
        <v>Объём приобретаемой холодной воды, используемой для горячего водоснабжения</v>
      </c>
      <c r="G91" s="1882" t="s">
        <v>587</v>
      </c>
      <c r="H91" s="978"/>
      <c r="I91" s="578"/>
      <c r="J91" s="290" t="str">
        <f>FHD_NOTE_P_53</f>
        <v/>
      </c>
      <c r="K91" s="735"/>
      <c r="L91" s="736"/>
      <c r="M91" s="736"/>
      <c r="R91" s="736"/>
      <c r="U91" s="737"/>
      <c r="AA91" s="738"/>
      <c r="AB91" s="738"/>
      <c r="AC91" s="738"/>
      <c r="AD91" s="738"/>
      <c r="AE91" s="738"/>
      <c r="AF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587</v>
      </c>
      <c r="H92" s="978"/>
      <c r="I92" s="578"/>
      <c r="J92" s="290" t="str">
        <f>FHD_NOTE_P_54</f>
        <v/>
      </c>
      <c r="K92" s="735"/>
      <c r="L92" s="736"/>
      <c r="M92" s="736"/>
      <c r="R92" s="736"/>
      <c r="U92" s="737"/>
      <c r="AA92" s="738"/>
      <c r="AB92" s="738"/>
      <c r="AC92" s="738"/>
      <c r="AD92" s="738"/>
      <c r="AE92" s="738"/>
      <c r="AF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290" t="str">
        <f>FHD_NOTE_P_55</f>
        <v/>
      </c>
      <c r="K93" s="735"/>
      <c r="L93" s="736"/>
      <c r="M93" s="736"/>
      <c r="R93" s="736"/>
      <c r="U93" s="737"/>
      <c r="AA93" s="738"/>
      <c r="AB93" s="738"/>
      <c r="AC93" s="738"/>
      <c r="AD93" s="738"/>
      <c r="AE93" s="738"/>
      <c r="AF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589</v>
      </c>
      <c r="H94" s="978"/>
      <c r="I94" s="578"/>
      <c r="J94" s="290" t="str">
        <f>FHD_NOTE_P_56</f>
        <v/>
      </c>
      <c r="K94" s="735"/>
      <c r="L94" s="736"/>
      <c r="M94" s="736"/>
      <c r="R94" s="736"/>
      <c r="U94" s="737"/>
      <c r="AA94" s="738"/>
      <c r="AB94" s="738"/>
      <c r="AC94" s="738"/>
      <c r="AD94" s="738"/>
      <c r="AE94" s="738"/>
      <c r="AF94" s="911">
        <v>0</v>
      </c>
    </row>
    <row s="1636" customFormat="1" customHeight="1" ht="18.75">
      <c r="A95" s="2374"/>
      <c r="B95" s="911"/>
      <c r="C95" s="736"/>
      <c r="D95" s="734"/>
      <c r="E95" s="547" t="str">
        <f>FHD_NUM_P_57</f>
        <v>11</v>
      </c>
      <c r="F95" s="1881" t="str">
        <f>FHD_P_57</f>
        <v>Потери горячей воды в сетях (процентов)</v>
      </c>
      <c r="G95" s="1882" t="s">
        <v>564</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590</v>
      </c>
      <c r="D96" s="1639"/>
      <c r="E96" s="547" t="str">
        <f>FHD_NUM_P_58</f>
        <v/>
      </c>
      <c r="F96" s="1881" t="str">
        <f>FHD_P_58</f>
        <v/>
      </c>
      <c r="G96" s="1882" t="s">
        <v>587</v>
      </c>
      <c r="H96" s="978"/>
      <c r="I96" s="578"/>
      <c r="J96" s="290" t="str">
        <f>FHD_NOTE_P_58</f>
        <v/>
      </c>
      <c r="K96" s="544"/>
      <c r="AF96" s="1632">
        <v>0</v>
      </c>
    </row>
    <row customHeight="1" ht="18.75" hidden="1">
      <c r="A97" s="2372"/>
      <c r="D97" s="1639"/>
      <c r="E97" s="547" t="str">
        <f>FHD_NUM_P_59</f>
        <v/>
      </c>
      <c r="F97" s="1881" t="str">
        <f>FHD_P_59</f>
        <v/>
      </c>
      <c r="G97" s="1882" t="s">
        <v>587</v>
      </c>
      <c r="H97" s="978"/>
      <c r="I97" s="578"/>
      <c r="J97" s="290" t="str">
        <f>FHD_NOTE_P_59</f>
        <v/>
      </c>
      <c r="K97" s="544"/>
      <c r="AF97" s="1632">
        <v>0</v>
      </c>
    </row>
    <row customHeight="1" ht="18.75" hidden="1">
      <c r="A98" s="2372"/>
      <c r="D98" s="1639"/>
      <c r="E98" s="547" t="str">
        <f>FHD_NUM_P_60</f>
        <v/>
      </c>
      <c r="F98" s="1881" t="str">
        <f>FHD_P_60</f>
        <v/>
      </c>
      <c r="G98" s="1882" t="s">
        <v>587</v>
      </c>
      <c r="H98" s="978"/>
      <c r="I98" s="578"/>
      <c r="J98" s="290" t="str">
        <f>FHD_NOTE_P_60</f>
        <v/>
      </c>
      <c r="K98" s="544"/>
      <c r="AF98" s="1632">
        <v>0</v>
      </c>
    </row>
    <row s="1367" customFormat="1" customHeight="1" ht="18.75" hidden="1">
      <c r="A99" s="2372" t="s">
        <v>591</v>
      </c>
      <c r="C99" s="1637"/>
      <c r="D99" s="1639"/>
      <c r="E99" s="547" t="str">
        <f>FHD_NUM_P_61</f>
        <v/>
      </c>
      <c r="F99" s="1881" t="str">
        <f>FHD_P_61</f>
        <v/>
      </c>
      <c r="G99" s="1879" t="s">
        <v>562</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592</v>
      </c>
      <c r="G101" s="573"/>
      <c r="H101" s="574"/>
      <c r="I101" s="574"/>
      <c r="J101" s="1005" t="s">
        <v>593</v>
      </c>
      <c r="K101" s="544"/>
      <c r="AF101" s="1632">
        <v>0</v>
      </c>
    </row>
    <row s="1367" customFormat="1" customHeight="1" ht="18.75" hidden="1">
      <c r="A102" s="2372"/>
      <c r="C102" s="1637"/>
      <c r="D102" s="1639"/>
      <c r="E102" s="547" t="str">
        <f>FHD_NUM_P_62</f>
        <v/>
      </c>
      <c r="F102" s="1881" t="str">
        <f>FHD_P_62</f>
        <v/>
      </c>
      <c r="G102" s="1878" t="s">
        <v>562</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589</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594</v>
      </c>
      <c r="D104" s="1639"/>
      <c r="E104" s="547" t="str">
        <f>FHD_NUM_P_64</f>
        <v/>
      </c>
      <c r="F104" s="1881" t="str">
        <f>FHD_P_64</f>
        <v/>
      </c>
      <c r="G104" s="1878" t="s">
        <v>589</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589</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589</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589</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589</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589</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595</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595</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596</v>
      </c>
      <c r="H112" s="578"/>
      <c r="I112" s="578"/>
      <c r="J112" s="290" t="str">
        <f>FHD_NOTE_P_72</f>
        <v/>
      </c>
      <c r="K112" s="544"/>
      <c r="AF112" s="1632">
        <v>19</v>
      </c>
    </row>
    <row customHeight="1" ht="18.75" hidden="1">
      <c r="A113" s="990" t="s">
        <v>597</v>
      </c>
      <c r="D113" s="1639"/>
      <c r="E113" s="547" t="str">
        <f>FHD_NUM_P_73</f>
        <v/>
      </c>
      <c r="F113" s="1881" t="str">
        <f>FHD_P_73</f>
        <v/>
      </c>
      <c r="G113" s="971" t="s">
        <v>596</v>
      </c>
      <c r="H113" s="969"/>
      <c r="I113" s="969"/>
      <c r="J113" s="290" t="str">
        <f>FHD_NOTE_P_73</f>
        <v/>
      </c>
      <c r="K113" s="544"/>
      <c r="AF113" s="1632">
        <v>0</v>
      </c>
    </row>
    <row customHeight="1" ht="33.75">
      <c r="A114" s="990" t="s">
        <v>598</v>
      </c>
      <c r="D114" s="1639"/>
      <c r="E114" s="547" t="str">
        <f>FHD_NUM_P_74</f>
        <v>13</v>
      </c>
      <c r="F114" s="1881" t="str">
        <f>FHD_P_74</f>
        <v>Удельный расход электрической энергии на подачу воды в сеть</v>
      </c>
      <c r="G114" s="1877" t="s">
        <v>599</v>
      </c>
      <c r="H114" s="578"/>
      <c r="I114" s="578"/>
      <c r="J114" s="290" t="str">
        <f>FHD_NOTE_P_74</f>
        <v/>
      </c>
      <c r="K114" s="544"/>
      <c r="AF114" s="1632">
        <v>0</v>
      </c>
    </row>
    <row s="1636" customFormat="1" customHeight="1" ht="18.75" hidden="1">
      <c r="A115" s="2374" t="s">
        <v>600</v>
      </c>
      <c r="B115" s="911"/>
      <c r="C115" s="736"/>
      <c r="D115" s="734"/>
      <c r="E115" s="547" t="str">
        <f>FHD_NUM_P_75</f>
        <v/>
      </c>
      <c r="F115" s="1881" t="str">
        <f>FHD_P_75</f>
        <v/>
      </c>
      <c r="G115" s="1877" t="s">
        <v>564</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564</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564</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601</v>
      </c>
      <c r="G119" s="748"/>
      <c r="H119" s="749"/>
      <c r="I119" s="749"/>
      <c r="J119" s="1004" t="s">
        <v>602</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603</v>
      </c>
      <c r="D120" s="1639"/>
      <c r="E120" s="547" t="str">
        <f>FHD_NUM_P_78</f>
        <v/>
      </c>
      <c r="F120" s="1881" t="str">
        <f>FHD_P_78</f>
        <v/>
      </c>
      <c r="G120" s="1878" t="s">
        <v>566</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592</v>
      </c>
      <c r="G122" s="573"/>
      <c r="H122" s="574"/>
      <c r="I122" s="574"/>
      <c r="J122" s="1005" t="s">
        <v>604</v>
      </c>
      <c r="K122" s="544"/>
      <c r="AF122" s="1632">
        <v>0</v>
      </c>
    </row>
    <row customHeight="1" ht="22.5" hidden="1">
      <c r="A123" s="2372"/>
      <c r="D123" s="1639"/>
      <c r="E123" s="547" t="str">
        <f>FHD_NUM_P_79</f>
        <v/>
      </c>
      <c r="F123" s="1881" t="str">
        <f>FHD_P_79</f>
        <v/>
      </c>
      <c r="G123" s="1879" t="s">
        <v>568</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592</v>
      </c>
      <c r="G125" s="573"/>
      <c r="H125" s="574"/>
      <c r="I125" s="574"/>
      <c r="J125" s="1005" t="s">
        <v>605</v>
      </c>
      <c r="K125" s="544"/>
      <c r="AF125" s="1632">
        <v>0</v>
      </c>
    </row>
    <row customHeight="1" ht="22.5" hidden="1">
      <c r="A126" s="2372"/>
      <c r="D126" s="1639"/>
      <c r="E126" s="547" t="str">
        <f>FHD_NUM_P_80</f>
        <v/>
      </c>
      <c r="F126" s="1881" t="str">
        <f>FHD_P_80</f>
        <v/>
      </c>
      <c r="G126" s="1879" t="s">
        <v>606</v>
      </c>
      <c r="H126" s="558"/>
      <c r="I126" s="558"/>
      <c r="J126" s="290" t="str">
        <f>FHD_NOTE_P_80</f>
        <v/>
      </c>
      <c r="K126" s="544"/>
      <c r="AF126" s="1632">
        <v>0</v>
      </c>
    </row>
    <row customHeight="1" ht="18.75" hidden="1">
      <c r="A127" s="2372"/>
      <c r="D127" s="1639"/>
      <c r="E127" s="547" t="str">
        <f>FHD_NUM_P_81</f>
        <v/>
      </c>
      <c r="F127" s="1881" t="str">
        <f>FHD_P_81</f>
        <v/>
      </c>
      <c r="G127" s="1879" t="s">
        <v>607</v>
      </c>
      <c r="H127" s="558"/>
      <c r="I127" s="558"/>
      <c r="J127" s="290" t="str">
        <f>FHD_NOTE_P_81</f>
        <v/>
      </c>
      <c r="K127" s="544"/>
      <c r="AF127" s="1632">
        <v>0</v>
      </c>
    </row>
    <row customHeight="1" ht="18.75" hidden="1">
      <c r="A128" s="2372"/>
      <c r="C128" s="1637" t="s">
        <v>594</v>
      </c>
      <c r="D128" s="1639"/>
      <c r="E128" s="547" t="str">
        <f>FHD_NUM_P_82</f>
        <v/>
      </c>
      <c r="F128" s="1881" t="str">
        <f>FHD_P_82</f>
        <v/>
      </c>
      <c r="G128" s="1879" t="s">
        <v>309</v>
      </c>
      <c r="H128" s="402"/>
      <c r="I128" s="402"/>
      <c r="J128" s="290" t="str">
        <f>FHD_NOTE_P_82</f>
        <v/>
      </c>
      <c r="K128" s="544"/>
      <c r="AF128" s="1632">
        <v>0</v>
      </c>
    </row>
    <row customHeight="1" ht="18.75" hidden="1">
      <c r="A129" s="2372"/>
      <c r="C129" s="1637" t="s">
        <v>594</v>
      </c>
      <c r="D129" s="1639"/>
      <c r="E129" s="547" t="str">
        <f>FHD_NUM_P_83</f>
        <v/>
      </c>
      <c r="F129" s="1525" t="str">
        <f>FHD_P_83</f>
        <v/>
      </c>
      <c r="G129" s="1879" t="s">
        <v>309</v>
      </c>
      <c r="H129" s="402"/>
      <c r="I129" s="402"/>
      <c r="J129" s="290" t="str">
        <f>FHD_NOTE_P_83</f>
        <v/>
      </c>
      <c r="K129" s="544"/>
      <c r="AF129" s="1632">
        <v>0</v>
      </c>
    </row>
    <row customHeight="1" ht="18.75" hidden="1">
      <c r="A130" s="2372"/>
      <c r="C130" s="1637" t="s">
        <v>594</v>
      </c>
      <c r="D130" s="1639"/>
      <c r="E130" s="547" t="str">
        <f>FHD_NUM_P_84</f>
        <v/>
      </c>
      <c r="F130" s="1525" t="str">
        <f>FHD_P_84</f>
        <v/>
      </c>
      <c r="G130" s="1879" t="s">
        <v>309</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B785F-AB16-2324-276D-F0B790DE1BCC}"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ООО "Ресурс"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303</v>
      </c>
      <c r="F9" s="2103"/>
      <c r="G9" s="2103"/>
      <c r="H9" s="2103"/>
      <c r="I9" s="2103"/>
      <c r="J9" s="2103"/>
      <c r="K9" s="2103"/>
      <c r="L9" s="2103"/>
      <c r="M9" s="2103"/>
      <c r="N9" s="2103"/>
      <c r="O9" s="2103"/>
      <c r="P9" s="2103"/>
      <c r="Q9" s="2103"/>
      <c r="R9" s="2104"/>
      <c r="S9" s="2128" t="s">
        <v>304</v>
      </c>
      <c r="T9" s="335"/>
      <c r="CF9" s="506">
        <v>19</v>
      </c>
    </row>
    <row customHeight="1" ht="48.29999999999999">
      <c r="D10" s="552" t="s">
        <v>87</v>
      </c>
      <c r="E10" s="2128" t="s">
        <v>87</v>
      </c>
      <c r="F10" s="2128"/>
      <c r="G10" s="522" t="s">
        <v>305</v>
      </c>
      <c r="H10" s="2128" t="s">
        <v>87</v>
      </c>
      <c r="I10" s="2128"/>
      <c r="J10" s="522" t="s">
        <v>608</v>
      </c>
      <c r="K10" s="522" t="s">
        <v>609</v>
      </c>
      <c r="L10" s="2128" t="s">
        <v>87</v>
      </c>
      <c r="M10" s="2128"/>
      <c r="N10" s="522" t="s">
        <v>610</v>
      </c>
      <c r="O10" s="522" t="s">
        <v>611</v>
      </c>
      <c r="P10" s="522" t="s">
        <v>612</v>
      </c>
      <c r="Q10" s="522" t="s">
        <v>613</v>
      </c>
      <c r="R10" s="522" t="s">
        <v>614</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111</v>
      </c>
      <c r="O11" s="1026" t="s">
        <v>147</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379</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615</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570</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571</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616</v>
      </c>
      <c r="F17" s="2377"/>
      <c r="G17" s="2377"/>
      <c r="H17" s="2377"/>
      <c r="I17" s="2377"/>
      <c r="J17" s="2377"/>
      <c r="K17" s="2377"/>
      <c r="L17" s="2377"/>
      <c r="M17" s="2377"/>
      <c r="N17" s="2377"/>
      <c r="O17" s="2377"/>
      <c r="P17" s="2377"/>
      <c r="Q17" s="559">
        <f>SUMIF(T18:T19,"i",Q18:Q19)</f>
        <v>0</v>
      </c>
      <c r="R17" s="1018"/>
      <c r="S17" s="898" t="s">
        <v>617</v>
      </c>
      <c r="T17" s="718" t="s">
        <v>618</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619</v>
      </c>
      <c r="F20" s="2377"/>
      <c r="G20" s="2377"/>
      <c r="H20" s="2377"/>
      <c r="I20" s="2377"/>
      <c r="J20" s="2377"/>
      <c r="K20" s="2377"/>
      <c r="L20" s="2377"/>
      <c r="M20" s="2377"/>
      <c r="N20" s="2377"/>
      <c r="O20" s="2377"/>
      <c r="P20" s="2377"/>
      <c r="Q20" s="559">
        <f>SUMIF(T21:T22,"i",Q21:Q22)</f>
        <v>0</v>
      </c>
      <c r="R20" s="1018"/>
      <c r="S20" s="710" t="s">
        <v>620</v>
      </c>
      <c r="T20" s="718" t="s">
        <v>618</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2A977-FFE7-46F3-297B-21ABAE6B8C11}"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621</v>
      </c>
      <c r="C2" s="2054" t="s">
        <v>622</v>
      </c>
      <c r="D2" s="2053" t="s">
        <v>623</v>
      </c>
      <c r="E2" s="2057">
        <f>RIGHT(I2,LEN(I2)-SEARCH("#",SUBSTITUTE(I2,".","#",LEN(I2)-LEN(SUBSTITUTE(I2,".","")))))</f>
      </c>
      <c r="F2" s="2059">
        <f>J2</f>
        <v>0</v>
      </c>
      <c r="G2" s="1637"/>
      <c r="H2" s="2060"/>
      <c r="I2" s="2050"/>
      <c r="J2" s="541"/>
      <c r="K2" s="2020" t="s">
        <v>562</v>
      </c>
      <c r="L2" s="752"/>
      <c r="M2" s="752"/>
      <c r="N2" s="544"/>
      <c r="O2" s="1526" t="s">
        <v>563</v>
      </c>
      <c r="P2" s="544"/>
      <c r="Q2" s="1637"/>
      <c r="R2" s="1637"/>
      <c r="W2" s="1637"/>
      <c r="Z2" s="545"/>
      <c r="AF2" s="1633"/>
      <c r="AG2" s="1633"/>
      <c r="AH2" s="1633"/>
      <c r="AI2" s="1633"/>
      <c r="AJ2" s="1633"/>
      <c r="AK2" s="1367">
        <v>0</v>
      </c>
    </row>
    <row customHeight="1" ht="11.25" hidden="1">
      <c r="E3" s="2052" t="s">
        <v>624</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625</v>
      </c>
      <c r="J6" s="2308"/>
      <c r="K6" s="2308"/>
      <c r="L6" s="2308"/>
      <c r="M6" s="2308"/>
      <c r="O6" s="557"/>
      <c r="AK6" s="1632">
        <v>55</v>
      </c>
    </row>
    <row customHeight="1" ht="25.2">
      <c r="I7" s="2250" t="str">
        <f>IF(org=0,"Не определено",org)</f>
        <v>ООО "Ресурс"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626</v>
      </c>
      <c r="I10" s="712"/>
      <c r="J10" s="2368" t="s">
        <v>104</v>
      </c>
      <c r="K10" s="2369"/>
      <c r="L10" s="2030" t="str">
        <f>IF(L9="","",INDEX(DIFFERENTIATION_UNMERGE_VD,MATCH(L9,DIFFERENTIATION_ID_DIFF,0)))</f>
        <v/>
      </c>
      <c r="M10" s="2030">
        <f>IF(M9="","",INDEX(DIFFERENTIATION_UNMERGE_VD,MATCH(M9,DIFFERENTIATION_ID_DIFF,0)))</f>
        <v>0</v>
      </c>
      <c r="O10" s="2128" t="s">
        <v>304</v>
      </c>
      <c r="AK10" s="1632">
        <v>11</v>
      </c>
    </row>
    <row customHeight="1" ht="11.549999999999999">
      <c r="E11" s="2051" t="s">
        <v>627</v>
      </c>
      <c r="I11" s="712"/>
      <c r="J11" s="2368" t="s">
        <v>570</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628</v>
      </c>
      <c r="I12" s="1663"/>
      <c r="J12" s="2368" t="s">
        <v>571</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629</v>
      </c>
      <c r="F13" s="2051" t="s">
        <v>630</v>
      </c>
      <c r="I13" s="2370" t="s">
        <v>303</v>
      </c>
      <c r="J13" s="2371"/>
      <c r="K13" s="2371"/>
      <c r="L13" s="2028"/>
      <c r="M13" s="2068"/>
      <c r="O13" s="2128"/>
      <c r="AK13" s="1632">
        <v>11</v>
      </c>
    </row>
    <row customHeight="1" ht="24">
      <c r="I14" s="2021" t="s">
        <v>87</v>
      </c>
      <c r="J14" s="2021" t="s">
        <v>305</v>
      </c>
      <c r="K14" s="2021" t="s">
        <v>572</v>
      </c>
      <c r="L14" s="2061" t="s">
        <v>306</v>
      </c>
      <c r="M14" s="2062" t="s">
        <v>306</v>
      </c>
      <c r="O14" s="2128"/>
      <c r="AK14" s="1632">
        <v>23</v>
      </c>
    </row>
    <row customHeight="1" ht="24">
      <c r="A15" s="2055"/>
      <c r="B15" s="2054" t="s">
        <v>631</v>
      </c>
      <c r="C15" s="2054" t="s">
        <v>632</v>
      </c>
      <c r="D15" s="2053" t="s">
        <v>633</v>
      </c>
      <c r="E15" s="2057" t="s">
        <v>634</v>
      </c>
      <c r="F15" s="2057" t="s">
        <v>634</v>
      </c>
      <c r="G15" s="1637" t="s">
        <v>594</v>
      </c>
      <c r="H15" s="2022"/>
      <c r="I15" s="1631">
        <v>1</v>
      </c>
      <c r="J15" s="2023" t="s">
        <v>635</v>
      </c>
      <c r="K15" s="2021" t="s">
        <v>309</v>
      </c>
      <c r="L15" s="663"/>
      <c r="M15" s="819"/>
      <c r="N15" s="544" t="s">
        <v>636</v>
      </c>
      <c r="O15" s="1526" t="s">
        <v>637</v>
      </c>
      <c r="P15" s="544" t="s">
        <v>636</v>
      </c>
      <c r="AK15" s="1632">
        <v>23</v>
      </c>
    </row>
    <row customHeight="1" ht="35.699999999999996">
      <c r="A16" s="2055"/>
      <c r="B16" s="2054" t="s">
        <v>638</v>
      </c>
      <c r="C16" s="2054" t="s">
        <v>639</v>
      </c>
      <c r="D16" s="2053" t="s">
        <v>623</v>
      </c>
      <c r="E16" s="2057" t="s">
        <v>634</v>
      </c>
      <c r="F16" s="2057" t="s">
        <v>634</v>
      </c>
      <c r="H16" s="2022"/>
      <c r="I16" s="1630">
        <v>2</v>
      </c>
      <c r="J16" s="2064" t="s">
        <v>640</v>
      </c>
      <c r="K16" s="2063" t="s">
        <v>562</v>
      </c>
      <c r="L16" s="2069"/>
      <c r="M16" s="1677"/>
      <c r="N16" s="544" t="s">
        <v>636</v>
      </c>
      <c r="O16" s="1526" t="s">
        <v>641</v>
      </c>
      <c r="P16" s="544" t="s">
        <v>636</v>
      </c>
      <c r="AK16" s="1632">
        <v>34</v>
      </c>
    </row>
    <row s="1643" customFormat="1" customHeight="1" ht="17.25" hidden="1">
      <c r="A17" s="1168"/>
      <c r="B17" s="1168"/>
      <c r="C17" s="1168"/>
      <c r="D17" s="1168"/>
      <c r="E17" s="1168"/>
      <c r="H17" s="1325"/>
      <c r="I17" s="1014" t="s">
        <v>642</v>
      </c>
      <c r="J17" s="992"/>
      <c r="K17" s="1014"/>
      <c r="L17" s="993"/>
      <c r="M17" s="993"/>
      <c r="O17" s="1386"/>
      <c r="AK17" s="1637">
        <v>1</v>
      </c>
    </row>
    <row s="1367" customFormat="1" customHeight="1" ht="24">
      <c r="A18" s="988"/>
      <c r="B18" s="988"/>
      <c r="C18" s="988"/>
      <c r="D18" s="988"/>
      <c r="E18" s="988"/>
      <c r="G18" s="1637"/>
      <c r="H18" s="1634"/>
      <c r="I18" s="571"/>
      <c r="J18" s="572" t="s">
        <v>592</v>
      </c>
      <c r="K18" s="573"/>
      <c r="L18" s="2071"/>
      <c r="M18" s="574"/>
      <c r="N18" s="544"/>
      <c r="O18" s="1526" t="s">
        <v>593</v>
      </c>
      <c r="P18" s="544"/>
      <c r="Q18" s="1637"/>
      <c r="R18" s="1637"/>
      <c r="W18" s="1637"/>
      <c r="Z18" s="545"/>
      <c r="AF18" s="1633"/>
      <c r="AG18" s="1633"/>
      <c r="AH18" s="1633"/>
      <c r="AI18" s="1633"/>
      <c r="AJ18" s="1633"/>
      <c r="AK18" s="1367">
        <v>23</v>
      </c>
    </row>
    <row customHeight="1" ht="19.95">
      <c r="A19" s="2055"/>
      <c r="B19" s="2054" t="s">
        <v>643</v>
      </c>
      <c r="C19" s="2054" t="s">
        <v>644</v>
      </c>
      <c r="D19" s="2053" t="s">
        <v>623</v>
      </c>
      <c r="E19" s="2057" t="s">
        <v>634</v>
      </c>
      <c r="F19" s="2057" t="s">
        <v>634</v>
      </c>
      <c r="H19" s="2022"/>
      <c r="I19" s="1665">
        <v>3</v>
      </c>
      <c r="J19" s="2023" t="s">
        <v>644</v>
      </c>
      <c r="K19" s="2019" t="s">
        <v>562</v>
      </c>
      <c r="L19" s="728"/>
      <c r="M19" s="558"/>
      <c r="N19" s="544"/>
      <c r="O19" s="1526" t="s">
        <v>645</v>
      </c>
      <c r="P19" s="544"/>
      <c r="AK19" s="1632">
        <v>19</v>
      </c>
    </row>
    <row customHeight="1" ht="77.7">
      <c r="A20" s="2055"/>
      <c r="B20" s="2054" t="s">
        <v>646</v>
      </c>
      <c r="C20" s="2054" t="s">
        <v>647</v>
      </c>
      <c r="D20" s="2053" t="s">
        <v>623</v>
      </c>
      <c r="E20" s="2057" t="s">
        <v>634</v>
      </c>
      <c r="F20" s="2057" t="s">
        <v>634</v>
      </c>
      <c r="H20" s="2022"/>
      <c r="I20" s="1665">
        <v>4</v>
      </c>
      <c r="J20" s="2023" t="s">
        <v>648</v>
      </c>
      <c r="K20" s="2019" t="s">
        <v>589</v>
      </c>
      <c r="L20" s="728"/>
      <c r="M20" s="558"/>
      <c r="N20" s="544"/>
      <c r="O20" s="1526"/>
      <c r="P20" s="544"/>
      <c r="AK20" s="1632">
        <v>74</v>
      </c>
    </row>
    <row customHeight="1" ht="35.699999999999996">
      <c r="A21" s="2055"/>
      <c r="B21" s="2054" t="s">
        <v>649</v>
      </c>
      <c r="C21" s="2054" t="s">
        <v>650</v>
      </c>
      <c r="D21" s="2053" t="s">
        <v>623</v>
      </c>
      <c r="E21" s="2057" t="s">
        <v>634</v>
      </c>
      <c r="F21" s="2057" t="s">
        <v>634</v>
      </c>
      <c r="H21" s="2022"/>
      <c r="I21" s="1665">
        <v>5</v>
      </c>
      <c r="J21" s="2023" t="s">
        <v>651</v>
      </c>
      <c r="K21" s="2019" t="s">
        <v>589</v>
      </c>
      <c r="L21" s="728"/>
      <c r="M21" s="558"/>
      <c r="N21" s="544"/>
      <c r="O21" s="1526" t="s">
        <v>645</v>
      </c>
      <c r="P21" s="544"/>
      <c r="AK21" s="1632">
        <v>34</v>
      </c>
    </row>
    <row customHeight="1" ht="48.29999999999999">
      <c r="A22" s="2055"/>
      <c r="B22" s="2054" t="s">
        <v>652</v>
      </c>
      <c r="C22" s="2054" t="s">
        <v>653</v>
      </c>
      <c r="D22" s="2053" t="s">
        <v>623</v>
      </c>
      <c r="E22" s="2057" t="s">
        <v>634</v>
      </c>
      <c r="F22" s="2057" t="s">
        <v>634</v>
      </c>
      <c r="H22" s="2022"/>
      <c r="I22" s="1665">
        <v>6</v>
      </c>
      <c r="J22" s="2023" t="s">
        <v>654</v>
      </c>
      <c r="K22" s="2019" t="s">
        <v>589</v>
      </c>
      <c r="L22" s="728"/>
      <c r="M22" s="558"/>
      <c r="N22" s="544"/>
      <c r="O22" s="1526" t="s">
        <v>655</v>
      </c>
      <c r="P22" s="544"/>
      <c r="AK22" s="1632">
        <v>46</v>
      </c>
    </row>
    <row customHeight="1" ht="19.95">
      <c r="A23" s="2055"/>
      <c r="B23" s="2054" t="s">
        <v>656</v>
      </c>
      <c r="C23" s="2054" t="s">
        <v>657</v>
      </c>
      <c r="D23" s="2053" t="s">
        <v>623</v>
      </c>
      <c r="E23" s="2057" t="s">
        <v>634</v>
      </c>
      <c r="F23" s="2057" t="s">
        <v>634</v>
      </c>
      <c r="H23" s="2022"/>
      <c r="I23" s="1665" t="s">
        <v>658</v>
      </c>
      <c r="J23" s="1525" t="s">
        <v>659</v>
      </c>
      <c r="K23" s="2019" t="s">
        <v>589</v>
      </c>
      <c r="L23" s="728"/>
      <c r="M23" s="558"/>
      <c r="N23" s="544"/>
      <c r="O23" s="1526" t="s">
        <v>645</v>
      </c>
      <c r="P23" s="544"/>
      <c r="AK23" s="1632">
        <v>19</v>
      </c>
    </row>
    <row customHeight="1" ht="19.95">
      <c r="A24" s="2055"/>
      <c r="B24" s="2054" t="s">
        <v>660</v>
      </c>
      <c r="C24" s="2054" t="s">
        <v>661</v>
      </c>
      <c r="D24" s="2053" t="s">
        <v>623</v>
      </c>
      <c r="E24" s="2057" t="s">
        <v>634</v>
      </c>
      <c r="F24" s="2057" t="s">
        <v>634</v>
      </c>
      <c r="H24" s="2022"/>
      <c r="I24" s="1665" t="s">
        <v>662</v>
      </c>
      <c r="J24" s="1525" t="s">
        <v>663</v>
      </c>
      <c r="K24" s="2019" t="s">
        <v>589</v>
      </c>
      <c r="L24" s="728"/>
      <c r="M24" s="558"/>
      <c r="N24" s="544"/>
      <c r="O24" s="1526"/>
      <c r="P24" s="544"/>
      <c r="AK24" s="1632">
        <v>19</v>
      </c>
    </row>
    <row customHeight="1" ht="24">
      <c r="A25" s="2055"/>
      <c r="B25" s="2054" t="s">
        <v>664</v>
      </c>
      <c r="C25" s="2054" t="s">
        <v>665</v>
      </c>
      <c r="D25" s="2053" t="s">
        <v>623</v>
      </c>
      <c r="E25" s="2057" t="s">
        <v>634</v>
      </c>
      <c r="F25" s="2057" t="s">
        <v>634</v>
      </c>
      <c r="H25" s="2022"/>
      <c r="I25" s="1665" t="s">
        <v>666</v>
      </c>
      <c r="J25" s="1525" t="s">
        <v>667</v>
      </c>
      <c r="K25" s="2019" t="s">
        <v>589</v>
      </c>
      <c r="L25" s="728"/>
      <c r="M25" s="558"/>
      <c r="N25" s="544"/>
      <c r="O25" s="1526"/>
      <c r="P25" s="544"/>
      <c r="AK25" s="1632">
        <v>23</v>
      </c>
    </row>
    <row customHeight="1" ht="24">
      <c r="A26" s="2055"/>
      <c r="B26" s="2054" t="s">
        <v>668</v>
      </c>
      <c r="C26" s="2054" t="s">
        <v>669</v>
      </c>
      <c r="D26" s="2053" t="s">
        <v>623</v>
      </c>
      <c r="E26" s="2057" t="s">
        <v>634</v>
      </c>
      <c r="F26" s="2057" t="s">
        <v>634</v>
      </c>
      <c r="H26" s="2022"/>
      <c r="I26" s="1665">
        <v>7</v>
      </c>
      <c r="J26" s="2023" t="s">
        <v>669</v>
      </c>
      <c r="K26" s="2019" t="s">
        <v>670</v>
      </c>
      <c r="L26" s="728"/>
      <c r="M26" s="558"/>
      <c r="N26" s="544"/>
      <c r="O26" s="1526"/>
      <c r="P26" s="544"/>
      <c r="AK26" s="1632">
        <v>23</v>
      </c>
    </row>
    <row customHeight="1" ht="24">
      <c r="A27" s="2055"/>
      <c r="B27" s="2054" t="s">
        <v>671</v>
      </c>
      <c r="C27" s="2054" t="s">
        <v>672</v>
      </c>
      <c r="D27" s="2053" t="s">
        <v>623</v>
      </c>
      <c r="E27" s="2057" t="s">
        <v>634</v>
      </c>
      <c r="F27" s="2057" t="s">
        <v>634</v>
      </c>
      <c r="H27" s="2022"/>
      <c r="I27" s="1665">
        <v>8</v>
      </c>
      <c r="J27" s="2023" t="s">
        <v>672</v>
      </c>
      <c r="K27" s="2019" t="s">
        <v>595</v>
      </c>
      <c r="L27" s="728"/>
      <c r="M27" s="558"/>
      <c r="N27" s="544"/>
      <c r="O27" s="1526"/>
      <c r="P27" s="544"/>
      <c r="AK27" s="1632">
        <v>23</v>
      </c>
    </row>
    <row customHeight="1" ht="35.699999999999996">
      <c r="A28" s="2055"/>
      <c r="B28" s="2054" t="s">
        <v>673</v>
      </c>
      <c r="C28" s="2054" t="s">
        <v>674</v>
      </c>
      <c r="D28" s="2053" t="s">
        <v>623</v>
      </c>
      <c r="E28" s="2057" t="s">
        <v>634</v>
      </c>
      <c r="F28" s="2057" t="s">
        <v>634</v>
      </c>
      <c r="H28" s="2022"/>
      <c r="I28" s="1676">
        <v>9</v>
      </c>
      <c r="J28" s="2023" t="s">
        <v>675</v>
      </c>
      <c r="K28" s="2019" t="s">
        <v>566</v>
      </c>
      <c r="L28" s="728"/>
      <c r="M28" s="558"/>
      <c r="N28" s="544"/>
      <c r="O28" s="1526"/>
      <c r="P28" s="544"/>
      <c r="AK28" s="1632">
        <v>34</v>
      </c>
    </row>
    <row customHeight="1" ht="35.699999999999996">
      <c r="A29" s="2055"/>
      <c r="B29" s="2054" t="s">
        <v>676</v>
      </c>
      <c r="C29" s="2054" t="s">
        <v>677</v>
      </c>
      <c r="D29" s="2053" t="s">
        <v>623</v>
      </c>
      <c r="E29" s="2057" t="s">
        <v>634</v>
      </c>
      <c r="F29" s="2057" t="s">
        <v>634</v>
      </c>
      <c r="H29" s="2022"/>
      <c r="I29" s="1676">
        <v>10</v>
      </c>
      <c r="J29" s="2023" t="s">
        <v>678</v>
      </c>
      <c r="K29" s="2019" t="s">
        <v>566</v>
      </c>
      <c r="L29" s="728"/>
      <c r="M29" s="558"/>
      <c r="N29" s="544"/>
      <c r="O29" s="1526"/>
      <c r="P29" s="544"/>
      <c r="AK29" s="1632">
        <v>34</v>
      </c>
    </row>
    <row customHeight="1" ht="24">
      <c r="A30" s="2055"/>
      <c r="B30" s="2054" t="s">
        <v>679</v>
      </c>
      <c r="C30" s="2054" t="s">
        <v>680</v>
      </c>
      <c r="D30" s="2053" t="s">
        <v>623</v>
      </c>
      <c r="E30" s="2057" t="s">
        <v>634</v>
      </c>
      <c r="F30" s="2057" t="s">
        <v>634</v>
      </c>
      <c r="H30" s="2022"/>
      <c r="I30" s="1676">
        <v>11</v>
      </c>
      <c r="J30" s="2023" t="s">
        <v>680</v>
      </c>
      <c r="K30" s="2019" t="s">
        <v>596</v>
      </c>
      <c r="L30" s="2070"/>
      <c r="M30" s="1622"/>
      <c r="N30" s="544"/>
      <c r="O30" s="1526"/>
      <c r="P30" s="544"/>
      <c r="AK30" s="1632">
        <v>23</v>
      </c>
    </row>
    <row customHeight="1" ht="24">
      <c r="A31" s="2055"/>
      <c r="B31" s="2054" t="s">
        <v>681</v>
      </c>
      <c r="C31" s="2054" t="s">
        <v>682</v>
      </c>
      <c r="D31" s="2053" t="s">
        <v>623</v>
      </c>
      <c r="E31" s="2057" t="s">
        <v>634</v>
      </c>
      <c r="F31" s="2057" t="s">
        <v>634</v>
      </c>
      <c r="H31" s="2022"/>
      <c r="I31" s="1676">
        <v>12</v>
      </c>
      <c r="J31" s="2023" t="s">
        <v>682</v>
      </c>
      <c r="K31" s="2019" t="s">
        <v>596</v>
      </c>
      <c r="L31" s="2070"/>
      <c r="M31" s="1622"/>
      <c r="N31" s="544"/>
      <c r="O31" s="1526"/>
      <c r="P31" s="544"/>
      <c r="AK31" s="1632">
        <v>23</v>
      </c>
    </row>
    <row customHeight="1" ht="48.29999999999999">
      <c r="A32" s="2055"/>
      <c r="B32" s="2054" t="s">
        <v>683</v>
      </c>
      <c r="C32" s="2054" t="s">
        <v>684</v>
      </c>
      <c r="D32" s="2053" t="s">
        <v>623</v>
      </c>
      <c r="E32" s="2057" t="s">
        <v>634</v>
      </c>
      <c r="F32" s="2057" t="s">
        <v>634</v>
      </c>
      <c r="H32" s="2022"/>
      <c r="I32" s="1676">
        <v>13</v>
      </c>
      <c r="J32" s="2023" t="s">
        <v>685</v>
      </c>
      <c r="K32" s="2019" t="s">
        <v>606</v>
      </c>
      <c r="L32" s="728"/>
      <c r="M32" s="558"/>
      <c r="N32" s="544"/>
      <c r="O32" s="1526" t="s">
        <v>645</v>
      </c>
      <c r="P32" s="544"/>
      <c r="AK32" s="1632">
        <v>46</v>
      </c>
    </row>
    <row s="1367" customFormat="1" customHeight="1" ht="48.29999999999999">
      <c r="A33" s="2055"/>
      <c r="B33" s="2054" t="s">
        <v>686</v>
      </c>
      <c r="C33" s="2054" t="s">
        <v>687</v>
      </c>
      <c r="D33" s="2053" t="s">
        <v>623</v>
      </c>
      <c r="E33" s="2057" t="s">
        <v>634</v>
      </c>
      <c r="F33" s="2057" t="s">
        <v>634</v>
      </c>
      <c r="G33" s="1637"/>
      <c r="H33" s="2022"/>
      <c r="I33" s="1676">
        <v>14</v>
      </c>
      <c r="J33" s="2035" t="s">
        <v>688</v>
      </c>
      <c r="K33" s="2024" t="s">
        <v>689</v>
      </c>
      <c r="L33" s="728"/>
      <c r="M33" s="558"/>
      <c r="N33" s="544"/>
      <c r="O33" s="1526" t="s">
        <v>645</v>
      </c>
      <c r="P33" s="544"/>
      <c r="Q33" s="1637"/>
      <c r="R33" s="1637"/>
      <c r="W33" s="1637"/>
      <c r="Z33" s="545"/>
      <c r="AF33" s="1633"/>
      <c r="AG33" s="1633"/>
      <c r="AH33" s="1633"/>
      <c r="AI33" s="1633"/>
      <c r="AJ33" s="1633"/>
      <c r="AK33" s="1367">
        <v>46</v>
      </c>
    </row>
    <row customHeight="1" ht="108">
      <c r="A34" s="2055"/>
      <c r="B34" s="2054" t="s">
        <v>690</v>
      </c>
      <c r="C34" s="2054" t="s">
        <v>691</v>
      </c>
      <c r="D34" s="2053" t="s">
        <v>633</v>
      </c>
      <c r="E34" s="2057" t="s">
        <v>634</v>
      </c>
      <c r="F34" s="2057" t="s">
        <v>634</v>
      </c>
      <c r="G34" s="1637" t="s">
        <v>594</v>
      </c>
      <c r="H34" s="2022"/>
      <c r="I34" s="2033">
        <v>15</v>
      </c>
      <c r="J34" s="2034" t="s">
        <v>692</v>
      </c>
      <c r="K34" s="2019" t="s">
        <v>309</v>
      </c>
      <c r="L34" s="386"/>
      <c r="M34" s="1165"/>
      <c r="N34" s="544"/>
      <c r="O34" s="1526" t="s">
        <v>637</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2C2A3-676C-8D8C-6107-E4068840C85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693</v>
      </c>
      <c r="C2" s="2054" t="s">
        <v>694</v>
      </c>
      <c r="D2" s="2053" t="s">
        <v>633</v>
      </c>
      <c r="E2" s="2059">
        <f>I2-3</f>
        <v>-3</v>
      </c>
      <c r="F2" s="2059">
        <f>J2</f>
        <v>0</v>
      </c>
      <c r="H2" s="1731" t="s">
        <v>532</v>
      </c>
      <c r="I2" s="2025"/>
      <c r="J2" s="1683"/>
      <c r="K2" s="2019" t="s">
        <v>309</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695</v>
      </c>
      <c r="J5" s="2249"/>
      <c r="K5" s="2249"/>
      <c r="L5" s="2249"/>
      <c r="M5" s="267"/>
      <c r="W5" s="1632">
        <v>48</v>
      </c>
    </row>
    <row customHeight="1" ht="18">
      <c r="H6" s="377"/>
      <c r="I6" s="2250" t="str">
        <f>IF(org=0,"Не определено",org)</f>
        <v>ООО "Ресурс"</v>
      </c>
      <c r="J6" s="2250"/>
      <c r="K6" s="2250"/>
      <c r="L6" s="2250"/>
      <c r="M6" s="267"/>
      <c r="W6" s="1632">
        <v>17</v>
      </c>
    </row>
    <row customHeight="1" ht="14.699999999999998">
      <c r="H7" s="377"/>
      <c r="I7" s="458"/>
      <c r="J7" s="464"/>
      <c r="K7" s="464"/>
      <c r="L7" s="753"/>
      <c r="M7" s="194"/>
      <c r="W7" s="1632">
        <v>14</v>
      </c>
    </row>
    <row customHeight="1" ht="14.699999999999998">
      <c r="H8" s="377"/>
      <c r="I8" s="2387" t="s">
        <v>303</v>
      </c>
      <c r="J8" s="2388"/>
      <c r="K8" s="2388"/>
      <c r="L8" s="2389"/>
      <c r="M8" s="2390" t="s">
        <v>304</v>
      </c>
      <c r="W8" s="1632">
        <v>14</v>
      </c>
    </row>
    <row customHeight="1" ht="35.699999999999996">
      <c r="E9" s="2052" t="s">
        <v>624</v>
      </c>
      <c r="F9" s="2052" t="s">
        <v>630</v>
      </c>
      <c r="H9" s="377"/>
      <c r="I9" s="2026" t="s">
        <v>87</v>
      </c>
      <c r="J9" s="2027" t="s">
        <v>305</v>
      </c>
      <c r="K9" s="2065" t="s">
        <v>572</v>
      </c>
      <c r="L9" s="2066" t="s">
        <v>306</v>
      </c>
      <c r="M9" s="2390"/>
      <c r="W9" s="1632">
        <v>34</v>
      </c>
    </row>
    <row customHeight="1" ht="35.699999999999996">
      <c r="B10" s="2054" t="s">
        <v>696</v>
      </c>
      <c r="C10" s="2054" t="s">
        <v>697</v>
      </c>
      <c r="D10" s="2053" t="s">
        <v>633</v>
      </c>
      <c r="E10" s="2057" t="s">
        <v>634</v>
      </c>
      <c r="F10" s="2057" t="s">
        <v>634</v>
      </c>
      <c r="H10" s="377"/>
      <c r="I10" s="2025" t="s">
        <v>108</v>
      </c>
      <c r="J10" s="1887" t="s">
        <v>698</v>
      </c>
      <c r="K10" s="2019" t="s">
        <v>309</v>
      </c>
      <c r="L10" s="819"/>
      <c r="M10" s="298" t="s">
        <v>699</v>
      </c>
      <c r="W10" s="1632">
        <v>34</v>
      </c>
    </row>
    <row customHeight="1" ht="50.25">
      <c r="B11" s="2054" t="s">
        <v>700</v>
      </c>
      <c r="C11" s="2054" t="s">
        <v>701</v>
      </c>
      <c r="D11" s="2053" t="s">
        <v>633</v>
      </c>
      <c r="E11" s="2057" t="s">
        <v>634</v>
      </c>
      <c r="F11" s="2057" t="s">
        <v>634</v>
      </c>
      <c r="H11" s="377"/>
      <c r="I11" s="2025" t="s">
        <v>109</v>
      </c>
      <c r="J11" s="1887" t="s">
        <v>702</v>
      </c>
      <c r="K11" s="2019" t="s">
        <v>309</v>
      </c>
      <c r="L11" s="819"/>
      <c r="M11" s="298" t="s">
        <v>699</v>
      </c>
      <c r="W11" s="1632">
        <v>48</v>
      </c>
    </row>
    <row customHeight="1" ht="48.29999999999999">
      <c r="B12" s="2054" t="s">
        <v>703</v>
      </c>
      <c r="C12" s="2054" t="s">
        <v>704</v>
      </c>
      <c r="D12" s="2053" t="s">
        <v>633</v>
      </c>
      <c r="E12" s="2057" t="s">
        <v>634</v>
      </c>
      <c r="F12" s="2057" t="s">
        <v>634</v>
      </c>
      <c r="H12" s="1689"/>
      <c r="I12" s="2025" t="s">
        <v>89</v>
      </c>
      <c r="J12" s="2032" t="s">
        <v>705</v>
      </c>
      <c r="K12" s="2019" t="s">
        <v>309</v>
      </c>
      <c r="L12" s="819"/>
      <c r="M12" s="298" t="s">
        <v>706</v>
      </c>
      <c r="N12" s="1625"/>
      <c r="P12" s="1632"/>
      <c r="W12" s="1632">
        <v>46</v>
      </c>
    </row>
    <row customHeight="1" ht="14.699999999999998">
      <c r="E13" s="344"/>
      <c r="H13" s="377"/>
      <c r="I13" s="348"/>
      <c r="J13" s="652" t="s">
        <v>707</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96A8D-804D-C5ED-652C-BD6B30BC2B3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558</v>
      </c>
      <c r="H2" s="542"/>
      <c r="I2" s="542"/>
      <c r="J2" s="543" t="s">
        <v>708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709</v>
      </c>
      <c r="F6" s="2308"/>
      <c r="G6" s="2308"/>
      <c r="H6" s="2308"/>
      <c r="I6" s="2308"/>
      <c r="J6" s="557"/>
      <c r="AF6" s="1632">
        <v>30</v>
      </c>
    </row>
    <row customHeight="1" ht="11.549999999999999">
      <c r="E7" s="2250" t="str">
        <f>IF(org=0,"Не определено",org)</f>
        <v>ООО "Ресурс"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570</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571</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303</v>
      </c>
      <c r="F13" s="2371"/>
      <c r="G13" s="2371"/>
      <c r="H13" s="1552"/>
      <c r="I13" s="1552"/>
      <c r="J13" s="2128"/>
      <c r="AF13" s="1632">
        <v>11</v>
      </c>
    </row>
    <row customHeight="1" ht="24">
      <c r="E14" s="1640" t="s">
        <v>87</v>
      </c>
      <c r="F14" s="1635" t="s">
        <v>305</v>
      </c>
      <c r="G14" s="1635" t="s">
        <v>572</v>
      </c>
      <c r="H14" s="1635" t="s">
        <v>306</v>
      </c>
      <c r="I14" s="1635" t="s">
        <v>306</v>
      </c>
      <c r="J14" s="2128"/>
      <c r="AF14" s="1632">
        <v>23</v>
      </c>
    </row>
    <row customHeight="1" ht="19.95">
      <c r="D15" s="1639"/>
      <c r="E15" s="1631" t="s">
        <v>108</v>
      </c>
      <c r="F15" s="708" t="s">
        <v>710</v>
      </c>
      <c r="G15" s="1647" t="s">
        <v>558</v>
      </c>
      <c r="H15" s="558"/>
      <c r="I15" s="558"/>
      <c r="J15" s="290" t="s">
        <v>711</v>
      </c>
      <c r="K15" s="544" t="s">
        <v>636</v>
      </c>
      <c r="AF15" s="1632">
        <v>19</v>
      </c>
    </row>
    <row customHeight="1" ht="35.699999999999996">
      <c r="D16" s="1639"/>
      <c r="E16" s="1631" t="s">
        <v>109</v>
      </c>
      <c r="F16" s="708" t="s">
        <v>712</v>
      </c>
      <c r="G16" s="1647" t="s">
        <v>558</v>
      </c>
      <c r="H16" s="559">
        <f>SUM(H17,H20:H32)</f>
        <v>0</v>
      </c>
      <c r="I16" s="559">
        <f>SUM(I17,I20,I23,I26,I29:I32)</f>
        <v>0</v>
      </c>
      <c r="J16" s="290" t="s">
        <v>713</v>
      </c>
      <c r="K16" s="544" t="s">
        <v>636</v>
      </c>
      <c r="AF16" s="1632">
        <v>34</v>
      </c>
    </row>
    <row customHeight="1" ht="19.95">
      <c r="D17" s="1639"/>
      <c r="E17" s="1665" t="s">
        <v>714</v>
      </c>
      <c r="F17" s="955" t="s">
        <v>715</v>
      </c>
      <c r="G17" s="1644" t="s">
        <v>558</v>
      </c>
      <c r="H17" s="558"/>
      <c r="I17" s="558"/>
      <c r="J17" s="290" t="s">
        <v>716</v>
      </c>
      <c r="K17" s="544"/>
      <c r="AF17" s="1632">
        <v>19</v>
      </c>
    </row>
    <row customHeight="1" ht="24">
      <c r="D18" s="1639"/>
      <c r="E18" s="1665" t="s">
        <v>717</v>
      </c>
      <c r="F18" s="1651" t="s">
        <v>718</v>
      </c>
      <c r="G18" s="1644" t="s">
        <v>558</v>
      </c>
      <c r="H18" s="558"/>
      <c r="I18" s="558"/>
      <c r="J18" s="290" t="s">
        <v>719</v>
      </c>
      <c r="K18" s="544"/>
      <c r="AF18" s="1632">
        <v>23</v>
      </c>
    </row>
    <row customHeight="1" ht="35.699999999999996">
      <c r="D19" s="1639"/>
      <c r="E19" s="1665" t="s">
        <v>720</v>
      </c>
      <c r="F19" s="1651" t="s">
        <v>721</v>
      </c>
      <c r="G19" s="1644" t="s">
        <v>558</v>
      </c>
      <c r="H19" s="558"/>
      <c r="I19" s="558"/>
      <c r="J19" s="290"/>
      <c r="K19" s="544"/>
      <c r="AF19" s="1632">
        <v>34</v>
      </c>
    </row>
    <row customHeight="1" ht="19.95">
      <c r="D20" s="1639"/>
      <c r="E20" s="1665" t="s">
        <v>310</v>
      </c>
      <c r="F20" s="955" t="s">
        <v>722</v>
      </c>
      <c r="G20" s="1644" t="s">
        <v>558</v>
      </c>
      <c r="H20" s="558"/>
      <c r="I20" s="558"/>
      <c r="J20" s="290" t="s">
        <v>723</v>
      </c>
      <c r="K20" s="544"/>
      <c r="AF20" s="1632">
        <v>19</v>
      </c>
    </row>
    <row customHeight="1" ht="19.95">
      <c r="D21" s="1639"/>
      <c r="E21" s="1665" t="s">
        <v>724</v>
      </c>
      <c r="F21" s="1651" t="s">
        <v>725</v>
      </c>
      <c r="G21" s="1644" t="s">
        <v>558</v>
      </c>
      <c r="H21" s="558"/>
      <c r="I21" s="558"/>
      <c r="J21" s="290"/>
      <c r="K21" s="544"/>
      <c r="AF21" s="1632">
        <v>19</v>
      </c>
    </row>
    <row customHeight="1" ht="19.95">
      <c r="D22" s="1639"/>
      <c r="E22" s="1665" t="s">
        <v>726</v>
      </c>
      <c r="F22" s="1651" t="s">
        <v>727</v>
      </c>
      <c r="G22" s="1644" t="s">
        <v>558</v>
      </c>
      <c r="H22" s="558"/>
      <c r="I22" s="558"/>
      <c r="J22" s="290"/>
      <c r="K22" s="544"/>
      <c r="AF22" s="1632">
        <v>19</v>
      </c>
    </row>
    <row customHeight="1" ht="24">
      <c r="D23" s="1639"/>
      <c r="E23" s="1665" t="s">
        <v>313</v>
      </c>
      <c r="F23" s="955" t="s">
        <v>728</v>
      </c>
      <c r="G23" s="1644" t="s">
        <v>558</v>
      </c>
      <c r="H23" s="558"/>
      <c r="I23" s="558"/>
      <c r="J23" s="290" t="s">
        <v>729</v>
      </c>
      <c r="K23" s="544"/>
      <c r="AF23" s="1632">
        <v>23</v>
      </c>
    </row>
    <row customHeight="1" ht="19.95">
      <c r="D24" s="1639"/>
      <c r="E24" s="1665" t="s">
        <v>730</v>
      </c>
      <c r="F24" s="1651" t="s">
        <v>731</v>
      </c>
      <c r="G24" s="1644" t="s">
        <v>558</v>
      </c>
      <c r="H24" s="558"/>
      <c r="I24" s="558"/>
      <c r="J24" s="290"/>
      <c r="K24" s="544"/>
      <c r="AF24" s="1632">
        <v>19</v>
      </c>
    </row>
    <row customHeight="1" ht="35.699999999999996">
      <c r="D25" s="1639"/>
      <c r="E25" s="1665" t="s">
        <v>732</v>
      </c>
      <c r="F25" s="1651" t="s">
        <v>733</v>
      </c>
      <c r="G25" s="1644" t="s">
        <v>558</v>
      </c>
      <c r="H25" s="558"/>
      <c r="I25" s="558"/>
      <c r="J25" s="290"/>
      <c r="K25" s="544"/>
      <c r="AF25" s="1632">
        <v>34</v>
      </c>
    </row>
    <row customHeight="1" ht="24">
      <c r="D26" s="1639"/>
      <c r="E26" s="1665" t="s">
        <v>734</v>
      </c>
      <c r="F26" s="955" t="s">
        <v>735</v>
      </c>
      <c r="G26" s="1644" t="s">
        <v>558</v>
      </c>
      <c r="H26" s="558"/>
      <c r="I26" s="558"/>
      <c r="J26" s="290" t="s">
        <v>736</v>
      </c>
      <c r="K26" s="544"/>
      <c r="AF26" s="1632">
        <v>23</v>
      </c>
    </row>
    <row customHeight="1" ht="19.95">
      <c r="D27" s="1639"/>
      <c r="E27" s="1676" t="s">
        <v>737</v>
      </c>
      <c r="F27" s="1651" t="s">
        <v>738</v>
      </c>
      <c r="G27" s="1655" t="s">
        <v>558</v>
      </c>
      <c r="H27" s="1677"/>
      <c r="I27" s="1677"/>
      <c r="J27" s="290"/>
      <c r="K27" s="544"/>
      <c r="AF27" s="1632">
        <v>19</v>
      </c>
    </row>
    <row customHeight="1" ht="19.95">
      <c r="D28" s="1639"/>
      <c r="E28" s="1676" t="s">
        <v>739</v>
      </c>
      <c r="F28" s="1651" t="s">
        <v>740</v>
      </c>
      <c r="G28" s="1655" t="s">
        <v>558</v>
      </c>
      <c r="H28" s="1677"/>
      <c r="I28" s="1677"/>
      <c r="J28" s="290"/>
      <c r="K28" s="544"/>
      <c r="AF28" s="1632">
        <v>19</v>
      </c>
    </row>
    <row customHeight="1" ht="19.95">
      <c r="D29" s="1639"/>
      <c r="E29" s="1676" t="s">
        <v>741</v>
      </c>
      <c r="F29" s="955" t="s">
        <v>742</v>
      </c>
      <c r="G29" s="1655" t="s">
        <v>558</v>
      </c>
      <c r="H29" s="1677"/>
      <c r="I29" s="1677"/>
      <c r="J29" s="290"/>
      <c r="K29" s="544"/>
      <c r="AF29" s="1632">
        <v>19</v>
      </c>
    </row>
    <row customHeight="1" ht="19.95">
      <c r="D30" s="1639"/>
      <c r="E30" s="1676" t="s">
        <v>743</v>
      </c>
      <c r="F30" s="955" t="s">
        <v>744</v>
      </c>
      <c r="G30" s="1655" t="s">
        <v>558</v>
      </c>
      <c r="H30" s="1677"/>
      <c r="I30" s="1677"/>
      <c r="J30" s="290"/>
      <c r="K30" s="544"/>
      <c r="AF30" s="1632">
        <v>19</v>
      </c>
    </row>
    <row customHeight="1" ht="19.95">
      <c r="D31" s="1639"/>
      <c r="E31" s="1676" t="s">
        <v>745</v>
      </c>
      <c r="F31" s="955" t="s">
        <v>746</v>
      </c>
      <c r="G31" s="1655" t="s">
        <v>558</v>
      </c>
      <c r="H31" s="1677"/>
      <c r="I31" s="1677"/>
      <c r="J31" s="290"/>
      <c r="K31" s="544"/>
      <c r="AF31" s="1632">
        <v>19</v>
      </c>
    </row>
    <row s="1367" customFormat="1" customHeight="1" ht="35.699999999999996">
      <c r="A32" s="988"/>
      <c r="C32" s="1637"/>
      <c r="D32" s="1639"/>
      <c r="E32" s="1676" t="s">
        <v>747</v>
      </c>
      <c r="F32" s="955" t="s">
        <v>748</v>
      </c>
      <c r="G32" s="1645" t="s">
        <v>558</v>
      </c>
      <c r="H32" s="580">
        <f>SUM(H33:H34)</f>
        <v>0</v>
      </c>
      <c r="I32" s="580">
        <f>SUM(I33:I34)</f>
        <v>0</v>
      </c>
      <c r="J32" s="290" t="s">
        <v>749</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583</v>
      </c>
      <c r="G34" s="573"/>
      <c r="H34" s="574"/>
      <c r="I34" s="574"/>
      <c r="J34" s="302" t="s">
        <v>750</v>
      </c>
      <c r="K34" s="544"/>
      <c r="L34" s="1637"/>
      <c r="M34" s="1637"/>
      <c r="R34" s="1637"/>
      <c r="U34" s="545"/>
      <c r="AA34" s="1633"/>
      <c r="AB34" s="1633"/>
      <c r="AC34" s="1633"/>
      <c r="AD34" s="1633"/>
      <c r="AE34" s="1633"/>
      <c r="AF34" s="1161">
        <v>19</v>
      </c>
    </row>
    <row customHeight="1" ht="60">
      <c r="D35" s="1639"/>
      <c r="E35" s="1676" t="s">
        <v>751</v>
      </c>
      <c r="F35" s="955" t="s">
        <v>752</v>
      </c>
      <c r="G35" s="1655" t="s">
        <v>558</v>
      </c>
      <c r="H35" s="1677"/>
      <c r="I35" s="1677"/>
      <c r="J35" s="290" t="s">
        <v>753</v>
      </c>
      <c r="K35" s="544"/>
      <c r="AF35" s="1632">
        <v>57</v>
      </c>
    </row>
    <row s="1367" customFormat="1" customHeight="1" ht="24">
      <c r="A36" s="990" t="s">
        <v>584</v>
      </c>
      <c r="C36" s="1637"/>
      <c r="D36" s="1639"/>
      <c r="E36" s="1665" t="s">
        <v>89</v>
      </c>
      <c r="F36" s="708" t="s">
        <v>754</v>
      </c>
      <c r="G36" s="1644" t="s">
        <v>558</v>
      </c>
      <c r="H36" s="558"/>
      <c r="I36" s="558"/>
      <c r="J36" s="290" t="s">
        <v>755</v>
      </c>
      <c r="K36" s="544"/>
      <c r="L36" s="1637"/>
      <c r="M36" s="1637"/>
      <c r="R36" s="1637"/>
      <c r="U36" s="545"/>
      <c r="AA36" s="1633"/>
      <c r="AB36" s="1633"/>
      <c r="AC36" s="1633"/>
      <c r="AD36" s="1633"/>
      <c r="AE36" s="1633"/>
      <c r="AF36" s="1161">
        <v>23</v>
      </c>
    </row>
    <row s="1367" customFormat="1" customHeight="1" ht="35.699999999999996">
      <c r="A37" s="990"/>
      <c r="C37" s="1637"/>
      <c r="D37" s="1639"/>
      <c r="E37" s="1665" t="s">
        <v>327</v>
      </c>
      <c r="F37" s="955" t="s">
        <v>756</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757</v>
      </c>
      <c r="G38" s="1644" t="s">
        <v>558</v>
      </c>
      <c r="H38" s="558"/>
      <c r="I38" s="558"/>
      <c r="J38" s="290" t="s">
        <v>758</v>
      </c>
      <c r="K38" s="544"/>
      <c r="L38" s="1637"/>
      <c r="M38" s="1637"/>
      <c r="R38" s="1637"/>
      <c r="U38" s="545"/>
      <c r="AA38" s="1633"/>
      <c r="AB38" s="1633"/>
      <c r="AC38" s="1633"/>
      <c r="AD38" s="1633"/>
      <c r="AE38" s="1633"/>
      <c r="AF38" s="1161">
        <v>19</v>
      </c>
    </row>
    <row s="1367" customFormat="1" customHeight="1" ht="24">
      <c r="A39" s="988"/>
      <c r="C39" s="1637"/>
      <c r="D39" s="576"/>
      <c r="E39" s="1665" t="s">
        <v>759</v>
      </c>
      <c r="F39" s="955" t="s">
        <v>760</v>
      </c>
      <c r="G39" s="1655" t="s">
        <v>558</v>
      </c>
      <c r="H39" s="558"/>
      <c r="I39" s="558"/>
      <c r="J39" s="290" t="s">
        <v>761</v>
      </c>
      <c r="K39" s="544"/>
      <c r="L39" s="1637"/>
      <c r="M39" s="1637"/>
      <c r="R39" s="1637"/>
      <c r="U39" s="545"/>
      <c r="AA39" s="1633"/>
      <c r="AB39" s="1633"/>
      <c r="AC39" s="1633"/>
      <c r="AD39" s="1633"/>
      <c r="AE39" s="1633"/>
      <c r="AF39" s="1161">
        <v>23</v>
      </c>
    </row>
    <row s="1367" customFormat="1" customHeight="1" ht="24">
      <c r="A40" s="988"/>
      <c r="C40" s="1637"/>
      <c r="D40" s="1639"/>
      <c r="E40" s="1665" t="s">
        <v>762</v>
      </c>
      <c r="F40" s="1651" t="s">
        <v>763</v>
      </c>
      <c r="G40" s="1644" t="s">
        <v>558</v>
      </c>
      <c r="H40" s="558"/>
      <c r="I40" s="558"/>
      <c r="J40" s="290" t="s">
        <v>764</v>
      </c>
      <c r="K40" s="544"/>
      <c r="L40" s="1637"/>
      <c r="M40" s="1637"/>
      <c r="R40" s="1637"/>
      <c r="U40" s="545"/>
      <c r="AA40" s="1633"/>
      <c r="AB40" s="1633"/>
      <c r="AC40" s="1633"/>
      <c r="AD40" s="1633"/>
      <c r="AE40" s="1633"/>
      <c r="AF40" s="1161">
        <v>23</v>
      </c>
    </row>
    <row s="1367" customFormat="1" customHeight="1" ht="24">
      <c r="A41" s="988"/>
      <c r="C41" s="1637"/>
      <c r="D41" s="1639"/>
      <c r="E41" s="1665" t="s">
        <v>765</v>
      </c>
      <c r="F41" s="1651" t="s">
        <v>766</v>
      </c>
      <c r="G41" s="1644" t="s">
        <v>558</v>
      </c>
      <c r="H41" s="558"/>
      <c r="I41" s="558"/>
      <c r="J41" s="290" t="s">
        <v>767</v>
      </c>
      <c r="K41" s="544"/>
      <c r="L41" s="1637"/>
      <c r="M41" s="1637"/>
      <c r="R41" s="1637"/>
      <c r="U41" s="545"/>
      <c r="AA41" s="1633"/>
      <c r="AB41" s="1633"/>
      <c r="AC41" s="1633"/>
      <c r="AD41" s="1633"/>
      <c r="AE41" s="1633"/>
      <c r="AF41" s="1161">
        <v>23</v>
      </c>
    </row>
    <row s="1367" customFormat="1" customHeight="1" ht="24">
      <c r="A42" s="988"/>
      <c r="C42" s="1637"/>
      <c r="D42" s="1639"/>
      <c r="E42" s="1665" t="s">
        <v>768</v>
      </c>
      <c r="F42" s="1651" t="s">
        <v>769</v>
      </c>
      <c r="G42" s="1644" t="s">
        <v>558</v>
      </c>
      <c r="H42" s="558"/>
      <c r="I42" s="558"/>
      <c r="J42" s="290" t="s">
        <v>770</v>
      </c>
      <c r="K42" s="544"/>
      <c r="L42" s="1637"/>
      <c r="M42" s="1637"/>
      <c r="R42" s="1637"/>
      <c r="U42" s="545"/>
      <c r="AA42" s="1633"/>
      <c r="AB42" s="1633"/>
      <c r="AC42" s="1633"/>
      <c r="AD42" s="1633"/>
      <c r="AE42" s="1633"/>
      <c r="AF42" s="1161">
        <v>23</v>
      </c>
    </row>
    <row s="1367" customFormat="1" customHeight="1" ht="35.699999999999996">
      <c r="A43" s="988"/>
      <c r="C43" s="1637" t="s">
        <v>594</v>
      </c>
      <c r="D43" s="1639"/>
      <c r="E43" s="1665" t="s">
        <v>110</v>
      </c>
      <c r="F43" s="708" t="s">
        <v>635</v>
      </c>
      <c r="G43" s="1647" t="s">
        <v>771</v>
      </c>
      <c r="H43" s="402"/>
      <c r="I43" s="402"/>
      <c r="J43" s="290" t="s">
        <v>772</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773</v>
      </c>
      <c r="G44" s="1644" t="s">
        <v>774</v>
      </c>
      <c r="H44" s="546"/>
      <c r="I44" s="546"/>
      <c r="J44" s="290" t="s">
        <v>775</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776</v>
      </c>
      <c r="G45" s="1655" t="s">
        <v>777</v>
      </c>
      <c r="H45" s="546"/>
      <c r="I45" s="546"/>
      <c r="J45" s="290" t="s">
        <v>778</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779</v>
      </c>
      <c r="G46" s="1644" t="s">
        <v>596</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F34FBE-7C84-3FA6-7C2A-7C1E9A5AC10B}"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558</v>
      </c>
      <c r="H2" s="542"/>
      <c r="I2" s="542"/>
      <c r="J2" s="543" t="s">
        <v>561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780</v>
      </c>
      <c r="F6" s="2249"/>
      <c r="G6" s="2249"/>
      <c r="H6" s="2249"/>
      <c r="I6" s="2249"/>
      <c r="J6" s="557"/>
      <c r="AF6" s="1632">
        <v>32</v>
      </c>
    </row>
    <row customHeight="1" ht="25.2">
      <c r="E7" s="2250" t="str">
        <f>IF(org=0,"Не определено",org)</f>
        <v>ООО "Ресурс"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570</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571</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303</v>
      </c>
      <c r="F13" s="2371"/>
      <c r="G13" s="2371"/>
      <c r="H13" s="1657"/>
      <c r="I13" s="1657"/>
      <c r="J13" s="2128"/>
      <c r="AF13" s="1632">
        <v>11</v>
      </c>
    </row>
    <row customHeight="1" ht="24">
      <c r="E14" s="1658" t="s">
        <v>87</v>
      </c>
      <c r="F14" s="1661" t="s">
        <v>305</v>
      </c>
      <c r="G14" s="1661" t="s">
        <v>572</v>
      </c>
      <c r="H14" s="1661" t="s">
        <v>306</v>
      </c>
      <c r="I14" s="1661" t="s">
        <v>306</v>
      </c>
      <c r="J14" s="2128"/>
      <c r="AF14" s="1632">
        <v>23</v>
      </c>
    </row>
    <row customHeight="1" ht="19.95">
      <c r="D15" s="1639"/>
      <c r="E15" s="1631" t="s">
        <v>108</v>
      </c>
      <c r="F15" s="708" t="s">
        <v>781</v>
      </c>
      <c r="G15" s="1658" t="s">
        <v>558</v>
      </c>
      <c r="H15" s="558"/>
      <c r="I15" s="558"/>
      <c r="J15" s="290" t="s">
        <v>782</v>
      </c>
      <c r="K15" s="544" t="s">
        <v>636</v>
      </c>
      <c r="AF15" s="1632">
        <v>19</v>
      </c>
    </row>
    <row customHeight="1" ht="24">
      <c r="D16" s="1639"/>
      <c r="E16" s="1631" t="s">
        <v>109</v>
      </c>
      <c r="F16" s="1666" t="s">
        <v>783</v>
      </c>
      <c r="G16" s="1658" t="s">
        <v>558</v>
      </c>
      <c r="H16" s="559">
        <f>SUM(H17,H20:H27)</f>
        <v>0</v>
      </c>
      <c r="I16" s="559">
        <f>SUM(I17,I20:I27)</f>
        <v>0</v>
      </c>
      <c r="J16" s="290" t="s">
        <v>784</v>
      </c>
      <c r="K16" s="544" t="s">
        <v>636</v>
      </c>
      <c r="AF16" s="1632">
        <v>23</v>
      </c>
    </row>
    <row customHeight="1" ht="35.699999999999996">
      <c r="D17" s="1639"/>
      <c r="E17" s="1665" t="s">
        <v>714</v>
      </c>
      <c r="F17" s="1668" t="s">
        <v>785</v>
      </c>
      <c r="G17" s="1655" t="s">
        <v>558</v>
      </c>
      <c r="H17" s="558"/>
      <c r="I17" s="558"/>
      <c r="J17" s="290" t="s">
        <v>786</v>
      </c>
      <c r="K17" s="544"/>
      <c r="AF17" s="1632">
        <v>34</v>
      </c>
    </row>
    <row customHeight="1" ht="19.95">
      <c r="D18" s="1639"/>
      <c r="E18" s="1665" t="s">
        <v>717</v>
      </c>
      <c r="F18" s="1669" t="s">
        <v>787</v>
      </c>
      <c r="G18" s="1655" t="s">
        <v>558</v>
      </c>
      <c r="H18" s="558"/>
      <c r="I18" s="558"/>
      <c r="J18" s="290"/>
      <c r="K18" s="544"/>
      <c r="AF18" s="1632">
        <v>19</v>
      </c>
    </row>
    <row customHeight="1" ht="24">
      <c r="D19" s="1639"/>
      <c r="E19" s="1665" t="s">
        <v>720</v>
      </c>
      <c r="F19" s="1669" t="s">
        <v>788</v>
      </c>
      <c r="G19" s="1655" t="s">
        <v>558</v>
      </c>
      <c r="H19" s="558"/>
      <c r="I19" s="558"/>
      <c r="J19" s="290"/>
      <c r="K19" s="544"/>
      <c r="AF19" s="1632">
        <v>23</v>
      </c>
    </row>
    <row customHeight="1" ht="35.699999999999996">
      <c r="D20" s="1639"/>
      <c r="E20" s="1665" t="s">
        <v>310</v>
      </c>
      <c r="F20" s="1668" t="s">
        <v>789</v>
      </c>
      <c r="G20" s="1655" t="s">
        <v>558</v>
      </c>
      <c r="H20" s="558"/>
      <c r="I20" s="558"/>
      <c r="J20" s="290"/>
      <c r="K20" s="544"/>
      <c r="AF20" s="1632">
        <v>34</v>
      </c>
    </row>
    <row customHeight="1" ht="48.29999999999999">
      <c r="D21" s="1639"/>
      <c r="E21" s="1665" t="s">
        <v>313</v>
      </c>
      <c r="F21" s="1668" t="s">
        <v>790</v>
      </c>
      <c r="G21" s="1655" t="s">
        <v>558</v>
      </c>
      <c r="H21" s="558"/>
      <c r="I21" s="558"/>
      <c r="J21" s="290"/>
      <c r="K21" s="544"/>
      <c r="AF21" s="1632">
        <v>46</v>
      </c>
    </row>
    <row customHeight="1" ht="60">
      <c r="D22" s="1639"/>
      <c r="E22" s="1665" t="s">
        <v>734</v>
      </c>
      <c r="F22" s="1668" t="s">
        <v>791</v>
      </c>
      <c r="G22" s="1655" t="s">
        <v>558</v>
      </c>
      <c r="H22" s="558"/>
      <c r="I22" s="558"/>
      <c r="J22" s="290"/>
      <c r="K22" s="544"/>
      <c r="AF22" s="1632">
        <v>57</v>
      </c>
    </row>
    <row customHeight="1" ht="35.699999999999996">
      <c r="D23" s="1639"/>
      <c r="E23" s="1665" t="s">
        <v>741</v>
      </c>
      <c r="F23" s="1668" t="s">
        <v>792</v>
      </c>
      <c r="G23" s="1655" t="s">
        <v>558</v>
      </c>
      <c r="H23" s="558"/>
      <c r="I23" s="558"/>
      <c r="J23" s="290"/>
      <c r="K23" s="544"/>
      <c r="AF23" s="1632">
        <v>34</v>
      </c>
    </row>
    <row customHeight="1" ht="35.699999999999996">
      <c r="D24" s="1639"/>
      <c r="E24" s="1665" t="s">
        <v>743</v>
      </c>
      <c r="F24" s="1668" t="s">
        <v>793</v>
      </c>
      <c r="G24" s="1655" t="s">
        <v>558</v>
      </c>
      <c r="H24" s="558"/>
      <c r="I24" s="558"/>
      <c r="J24" s="290"/>
      <c r="K24" s="544"/>
      <c r="AF24" s="1632">
        <v>34</v>
      </c>
    </row>
    <row customHeight="1" ht="24">
      <c r="D25" s="1639"/>
      <c r="E25" s="1665" t="s">
        <v>745</v>
      </c>
      <c r="F25" s="1668" t="s">
        <v>794</v>
      </c>
      <c r="G25" s="1655" t="s">
        <v>558</v>
      </c>
      <c r="H25" s="558"/>
      <c r="I25" s="558"/>
      <c r="J25" s="290"/>
      <c r="K25" s="544"/>
      <c r="AF25" s="1632">
        <v>23</v>
      </c>
    </row>
    <row customHeight="1" ht="76.5">
      <c r="D26" s="1639"/>
      <c r="E26" s="1665" t="s">
        <v>747</v>
      </c>
      <c r="F26" s="1668" t="s">
        <v>795</v>
      </c>
      <c r="G26" s="1655" t="s">
        <v>558</v>
      </c>
      <c r="H26" s="558"/>
      <c r="I26" s="558"/>
      <c r="J26" s="290"/>
      <c r="K26" s="544"/>
      <c r="AF26" s="1632">
        <v>73</v>
      </c>
    </row>
    <row s="1367" customFormat="1" customHeight="1" ht="35.699999999999996">
      <c r="A27" s="988"/>
      <c r="C27" s="1637"/>
      <c r="D27" s="1639"/>
      <c r="E27" s="1630" t="s">
        <v>751</v>
      </c>
      <c r="F27" s="1629" t="s">
        <v>796</v>
      </c>
      <c r="G27" s="1656" t="s">
        <v>558</v>
      </c>
      <c r="H27" s="580">
        <f>SUM(H28:H29)</f>
        <v>0</v>
      </c>
      <c r="I27" s="580">
        <f>SUM(I28:I29)</f>
        <v>0</v>
      </c>
      <c r="J27" s="290" t="s">
        <v>749</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583</v>
      </c>
      <c r="G29" s="573"/>
      <c r="H29" s="574"/>
      <c r="I29" s="574"/>
      <c r="J29" s="302" t="s">
        <v>750</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797</v>
      </c>
      <c r="G30" s="1655" t="s">
        <v>558</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798</v>
      </c>
      <c r="G31" s="1655" t="s">
        <v>558</v>
      </c>
      <c r="H31" s="558"/>
      <c r="I31" s="558"/>
      <c r="J31" s="290" t="s">
        <v>799</v>
      </c>
      <c r="K31" s="544"/>
      <c r="L31" s="1637"/>
      <c r="M31" s="1637"/>
      <c r="R31" s="1637"/>
      <c r="U31" s="545"/>
      <c r="AA31" s="1633"/>
      <c r="AB31" s="1633"/>
      <c r="AC31" s="1633"/>
      <c r="AD31" s="1633"/>
      <c r="AE31" s="1633"/>
      <c r="AF31" s="1161">
        <v>34</v>
      </c>
    </row>
    <row s="1367" customFormat="1" customHeight="1" ht="24">
      <c r="A32" s="988"/>
      <c r="C32" s="1637"/>
      <c r="D32" s="1639"/>
      <c r="E32" s="1665" t="s">
        <v>759</v>
      </c>
      <c r="F32" s="691" t="s">
        <v>763</v>
      </c>
      <c r="G32" s="1655" t="s">
        <v>558</v>
      </c>
      <c r="H32" s="558"/>
      <c r="I32" s="558"/>
      <c r="J32" s="290" t="s">
        <v>800</v>
      </c>
      <c r="K32" s="544"/>
      <c r="L32" s="1637"/>
      <c r="M32" s="1637"/>
      <c r="R32" s="1637"/>
      <c r="U32" s="545"/>
      <c r="AA32" s="1633"/>
      <c r="AB32" s="1633"/>
      <c r="AC32" s="1633"/>
      <c r="AD32" s="1633"/>
      <c r="AE32" s="1633"/>
      <c r="AF32" s="1161">
        <v>23</v>
      </c>
    </row>
    <row s="1367" customFormat="1" customHeight="1" ht="24">
      <c r="A33" s="988"/>
      <c r="C33" s="1637"/>
      <c r="D33" s="1639"/>
      <c r="E33" s="1665" t="s">
        <v>801</v>
      </c>
      <c r="F33" s="691" t="s">
        <v>802</v>
      </c>
      <c r="G33" s="1655" t="s">
        <v>558</v>
      </c>
      <c r="H33" s="558"/>
      <c r="I33" s="558"/>
      <c r="J33" s="290" t="s">
        <v>803</v>
      </c>
      <c r="K33" s="544"/>
      <c r="L33" s="1637"/>
      <c r="M33" s="1637"/>
      <c r="R33" s="1637"/>
      <c r="U33" s="545"/>
      <c r="AA33" s="1633"/>
      <c r="AB33" s="1633"/>
      <c r="AC33" s="1633"/>
      <c r="AD33" s="1633"/>
      <c r="AE33" s="1633"/>
      <c r="AF33" s="1161">
        <v>23</v>
      </c>
    </row>
    <row s="1367" customFormat="1" customHeight="1" ht="24">
      <c r="A34" s="988"/>
      <c r="C34" s="1637"/>
      <c r="D34" s="1639"/>
      <c r="E34" s="1665" t="s">
        <v>804</v>
      </c>
      <c r="F34" s="691" t="s">
        <v>769</v>
      </c>
      <c r="G34" s="1655" t="s">
        <v>558</v>
      </c>
      <c r="H34" s="558"/>
      <c r="I34" s="558"/>
      <c r="J34" s="290" t="s">
        <v>805</v>
      </c>
      <c r="K34" s="544"/>
      <c r="L34" s="1637"/>
      <c r="M34" s="1637"/>
      <c r="R34" s="1637"/>
      <c r="U34" s="545"/>
      <c r="AA34" s="1633"/>
      <c r="AB34" s="1633"/>
      <c r="AC34" s="1633"/>
      <c r="AD34" s="1633"/>
      <c r="AE34" s="1633"/>
      <c r="AF34" s="1161">
        <v>23</v>
      </c>
    </row>
    <row s="1367" customFormat="1" customHeight="1" ht="35.699999999999996">
      <c r="A35" s="988"/>
      <c r="C35" s="1637" t="s">
        <v>594</v>
      </c>
      <c r="D35" s="1639"/>
      <c r="E35" s="1665" t="s">
        <v>110</v>
      </c>
      <c r="F35" s="1662" t="s">
        <v>635</v>
      </c>
      <c r="G35" s="1658" t="s">
        <v>309</v>
      </c>
      <c r="H35" s="402"/>
      <c r="I35" s="402"/>
      <c r="J35" s="290" t="s">
        <v>806</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807</v>
      </c>
      <c r="G36" s="1655" t="s">
        <v>774</v>
      </c>
      <c r="H36" s="546"/>
      <c r="I36" s="546"/>
      <c r="J36" s="290" t="s">
        <v>775</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808</v>
      </c>
      <c r="G37" s="1655" t="s">
        <v>777</v>
      </c>
      <c r="H37" s="546"/>
      <c r="I37" s="546"/>
      <c r="J37" s="290" t="s">
        <v>778</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809</v>
      </c>
      <c r="F39" s="2286" t="s">
        <v>810</v>
      </c>
      <c r="G39" s="2286"/>
      <c r="H39" s="370"/>
      <c r="I39" s="370"/>
      <c r="J39" s="370"/>
      <c r="AF39" s="1632">
        <v>26</v>
      </c>
    </row>
    <row s="1642" customFormat="1" customHeight="1" ht="39.75">
      <c r="A40" s="988"/>
      <c r="B40" s="1637"/>
      <c r="C40" s="1637"/>
      <c r="D40" s="352"/>
      <c r="F40" s="2286" t="s">
        <v>811</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1B459-613C-7533-510B-B9586402A3C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ООО "Ресурс"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570</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571</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303</v>
      </c>
      <c r="E10" s="2103"/>
      <c r="F10" s="2103"/>
      <c r="G10" s="2103"/>
      <c r="H10" s="2103"/>
      <c r="I10" s="2103"/>
      <c r="J10" s="2104"/>
      <c r="K10" s="2200"/>
      <c r="L10" s="510"/>
      <c r="X10" s="759">
        <v>11</v>
      </c>
    </row>
    <row s="1636" customFormat="1" customHeight="1" ht="24">
      <c r="A11" s="2386"/>
      <c r="B11" s="2386"/>
      <c r="C11" s="658"/>
      <c r="D11" s="704" t="s">
        <v>87</v>
      </c>
      <c r="E11" s="706" t="s">
        <v>812</v>
      </c>
      <c r="F11" s="706" t="s">
        <v>572</v>
      </c>
      <c r="G11" s="466" t="s">
        <v>306</v>
      </c>
      <c r="H11" s="466" t="s">
        <v>393</v>
      </c>
      <c r="I11" s="808" t="s">
        <v>306</v>
      </c>
      <c r="J11" s="809" t="s">
        <v>393</v>
      </c>
      <c r="K11" s="2233"/>
      <c r="L11" s="659"/>
      <c r="X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1027"/>
      <c r="X12" s="512">
        <v>10</v>
      </c>
    </row>
    <row customHeight="1" ht="22.5" hidden="1">
      <c r="A13" s="2393" t="s">
        <v>813</v>
      </c>
      <c r="D13" s="954" t="s">
        <v>108</v>
      </c>
      <c r="E13" s="280" t="s">
        <v>814</v>
      </c>
      <c r="F13" s="661" t="s">
        <v>815</v>
      </c>
      <c r="G13" s="558"/>
      <c r="H13" s="662"/>
      <c r="I13" s="558"/>
      <c r="J13" s="662"/>
      <c r="K13" s="290" t="s">
        <v>816</v>
      </c>
      <c r="L13" s="721"/>
      <c r="X13" s="506">
        <v>0</v>
      </c>
    </row>
    <row customHeight="1" ht="22.5" hidden="1">
      <c r="A14" s="2393"/>
      <c r="D14" s="540" t="s">
        <v>109</v>
      </c>
      <c r="E14" s="280" t="s">
        <v>817</v>
      </c>
      <c r="F14" s="661" t="s">
        <v>818</v>
      </c>
      <c r="G14" s="558"/>
      <c r="H14" s="663"/>
      <c r="I14" s="558"/>
      <c r="J14" s="663"/>
      <c r="K14" s="290" t="s">
        <v>819</v>
      </c>
      <c r="L14" s="721"/>
      <c r="X14" s="506">
        <v>0</v>
      </c>
    </row>
    <row s="1636" customFormat="1" customHeight="1" ht="78.75" hidden="1">
      <c r="A15" s="2393"/>
      <c r="B15" s="512"/>
      <c r="D15" s="954" t="s">
        <v>89</v>
      </c>
      <c r="E15" s="708" t="s">
        <v>820</v>
      </c>
      <c r="F15" s="951" t="s">
        <v>309</v>
      </c>
      <c r="G15" s="951" t="s">
        <v>309</v>
      </c>
      <c r="H15" s="107"/>
      <c r="I15" s="951" t="s">
        <v>309</v>
      </c>
      <c r="J15" s="107"/>
      <c r="K15" s="290" t="s">
        <v>821</v>
      </c>
      <c r="L15" s="721"/>
      <c r="X15" s="759">
        <v>0</v>
      </c>
    </row>
    <row s="1636" customFormat="1" customHeight="1" ht="22.5" hidden="1">
      <c r="A16" s="2393"/>
      <c r="B16" s="512"/>
      <c r="D16" s="954" t="s">
        <v>327</v>
      </c>
      <c r="E16" s="955" t="s">
        <v>822</v>
      </c>
      <c r="F16" s="951" t="s">
        <v>823</v>
      </c>
      <c r="G16" s="818"/>
      <c r="H16" s="107"/>
      <c r="I16" s="818"/>
      <c r="J16" s="107"/>
      <c r="K16" s="290"/>
      <c r="L16" s="721"/>
      <c r="X16" s="759">
        <v>0</v>
      </c>
    </row>
    <row s="1636" customFormat="1" customHeight="1" ht="22.5" hidden="1">
      <c r="A17" s="2393"/>
      <c r="B17" s="512"/>
      <c r="D17" s="954" t="s">
        <v>335</v>
      </c>
      <c r="E17" s="955" t="s">
        <v>824</v>
      </c>
      <c r="F17" s="951" t="s">
        <v>825</v>
      </c>
      <c r="G17" s="818"/>
      <c r="H17" s="107"/>
      <c r="I17" s="818"/>
      <c r="J17" s="107"/>
      <c r="K17" s="290"/>
      <c r="L17" s="721"/>
      <c r="X17" s="759">
        <v>0</v>
      </c>
    </row>
    <row s="1636" customFormat="1" customHeight="1" ht="33.75" hidden="1">
      <c r="A18" s="2393"/>
      <c r="B18" s="512"/>
      <c r="D18" s="954" t="s">
        <v>337</v>
      </c>
      <c r="E18" s="955" t="s">
        <v>826</v>
      </c>
      <c r="F18" s="951" t="s">
        <v>577</v>
      </c>
      <c r="G18" s="681"/>
      <c r="H18" s="107"/>
      <c r="I18" s="681"/>
      <c r="J18" s="107"/>
      <c r="K18" s="290"/>
      <c r="L18" s="721"/>
      <c r="X18" s="759">
        <v>0</v>
      </c>
    </row>
    <row customHeight="1" ht="101.25" hidden="1">
      <c r="A19" s="2393"/>
      <c r="D19" s="954" t="s">
        <v>90</v>
      </c>
      <c r="E19" s="280" t="s">
        <v>827</v>
      </c>
      <c r="F19" s="661" t="s">
        <v>552</v>
      </c>
      <c r="G19" s="664"/>
      <c r="H19" s="663"/>
      <c r="I19" s="956"/>
      <c r="J19" s="663"/>
      <c r="K19" s="290" t="s">
        <v>828</v>
      </c>
      <c r="L19" s="721"/>
      <c r="X19" s="506">
        <v>0</v>
      </c>
    </row>
    <row s="1636" customFormat="1" customHeight="1" ht="18.75" hidden="1">
      <c r="A20" s="2393"/>
      <c r="C20" s="957"/>
      <c r="D20" s="954" t="s">
        <v>759</v>
      </c>
      <c r="E20" s="955" t="s">
        <v>829</v>
      </c>
      <c r="F20" s="951" t="s">
        <v>309</v>
      </c>
      <c r="G20" s="951" t="s">
        <v>309</v>
      </c>
      <c r="H20" s="950" t="s">
        <v>309</v>
      </c>
      <c r="I20" s="951" t="s">
        <v>309</v>
      </c>
      <c r="J20" s="950" t="s">
        <v>309</v>
      </c>
      <c r="K20" s="949"/>
      <c r="L20" s="721"/>
      <c r="W20" s="676"/>
      <c r="X20" s="759">
        <v>0</v>
      </c>
    </row>
    <row s="1636" customFormat="1" customHeight="1" ht="33.75" hidden="1">
      <c r="A21" s="2393"/>
      <c r="C21" s="957"/>
      <c r="D21" s="954" t="s">
        <v>762</v>
      </c>
      <c r="E21" s="577" t="s">
        <v>830</v>
      </c>
      <c r="F21" s="951" t="s">
        <v>831</v>
      </c>
      <c r="G21" s="681"/>
      <c r="H21" s="107"/>
      <c r="I21" s="681"/>
      <c r="J21" s="107"/>
      <c r="K21" s="949"/>
      <c r="L21" s="721"/>
      <c r="W21" s="676"/>
      <c r="X21" s="759">
        <v>0</v>
      </c>
    </row>
    <row s="1636" customFormat="1" customHeight="1" ht="33.75" hidden="1">
      <c r="A22" s="2393"/>
      <c r="C22" s="957"/>
      <c r="D22" s="954" t="s">
        <v>765</v>
      </c>
      <c r="E22" s="577" t="s">
        <v>832</v>
      </c>
      <c r="F22" s="951" t="s">
        <v>833</v>
      </c>
      <c r="G22" s="681"/>
      <c r="H22" s="107"/>
      <c r="I22" s="681"/>
      <c r="J22" s="107"/>
      <c r="K22" s="949"/>
      <c r="L22" s="721"/>
      <c r="W22" s="676"/>
      <c r="X22" s="759">
        <v>0</v>
      </c>
    </row>
    <row s="1636" customFormat="1" customHeight="1" ht="22.5" hidden="1">
      <c r="A23" s="2393"/>
      <c r="C23" s="957"/>
      <c r="D23" s="954" t="s">
        <v>801</v>
      </c>
      <c r="E23" s="955" t="s">
        <v>834</v>
      </c>
      <c r="F23" s="951" t="s">
        <v>309</v>
      </c>
      <c r="G23" s="951" t="s">
        <v>309</v>
      </c>
      <c r="H23" s="950" t="s">
        <v>309</v>
      </c>
      <c r="I23" s="951" t="s">
        <v>309</v>
      </c>
      <c r="J23" s="950" t="s">
        <v>309</v>
      </c>
      <c r="K23" s="949"/>
      <c r="L23" s="721"/>
      <c r="W23" s="676"/>
      <c r="X23" s="759">
        <v>0</v>
      </c>
    </row>
    <row s="1636" customFormat="1" customHeight="1" ht="22.5" hidden="1">
      <c r="A24" s="2393"/>
      <c r="C24" s="957"/>
      <c r="D24" s="954" t="s">
        <v>835</v>
      </c>
      <c r="E24" s="577" t="s">
        <v>836</v>
      </c>
      <c r="F24" s="951" t="s">
        <v>837</v>
      </c>
      <c r="G24" s="681"/>
      <c r="H24" s="687"/>
      <c r="I24" s="681"/>
      <c r="J24" s="687"/>
      <c r="K24" s="949"/>
      <c r="L24" s="721"/>
      <c r="W24" s="676"/>
      <c r="X24" s="759">
        <v>0</v>
      </c>
    </row>
    <row s="1636" customFormat="1" customHeight="1" ht="22.5" hidden="1">
      <c r="A25" s="2393"/>
      <c r="C25" s="957"/>
      <c r="D25" s="954" t="s">
        <v>838</v>
      </c>
      <c r="E25" s="577" t="s">
        <v>839</v>
      </c>
      <c r="F25" s="951" t="s">
        <v>309</v>
      </c>
      <c r="G25" s="951" t="s">
        <v>309</v>
      </c>
      <c r="H25" s="950" t="s">
        <v>309</v>
      </c>
      <c r="I25" s="951" t="s">
        <v>309</v>
      </c>
      <c r="J25" s="950" t="s">
        <v>309</v>
      </c>
      <c r="K25" s="949"/>
      <c r="L25" s="721"/>
      <c r="W25" s="676"/>
      <c r="X25" s="759">
        <v>0</v>
      </c>
    </row>
    <row s="1636" customFormat="1" customHeight="1" ht="18.75" hidden="1">
      <c r="A26" s="2393"/>
      <c r="C26" s="957"/>
      <c r="D26" s="954" t="s">
        <v>840</v>
      </c>
      <c r="E26" s="554" t="s">
        <v>841</v>
      </c>
      <c r="F26" s="951" t="s">
        <v>842</v>
      </c>
      <c r="G26" s="681"/>
      <c r="H26" s="687"/>
      <c r="I26" s="681"/>
      <c r="J26" s="687"/>
      <c r="K26" s="949"/>
      <c r="L26" s="721"/>
      <c r="W26" s="676"/>
      <c r="X26" s="759">
        <v>0</v>
      </c>
    </row>
    <row s="1636" customFormat="1" customHeight="1" ht="18.75" hidden="1">
      <c r="A27" s="2393"/>
      <c r="C27" s="957"/>
      <c r="D27" s="954" t="s">
        <v>843</v>
      </c>
      <c r="E27" s="554" t="s">
        <v>844</v>
      </c>
      <c r="F27" s="951" t="s">
        <v>845</v>
      </c>
      <c r="G27" s="681"/>
      <c r="H27" s="687"/>
      <c r="I27" s="681"/>
      <c r="J27" s="687"/>
      <c r="K27" s="949"/>
      <c r="L27" s="721"/>
      <c r="W27" s="676"/>
      <c r="X27" s="759">
        <v>0</v>
      </c>
    </row>
    <row s="1636" customFormat="1" customHeight="1" ht="18.75" hidden="1">
      <c r="A28" s="2393"/>
      <c r="C28" s="957"/>
      <c r="D28" s="954" t="s">
        <v>846</v>
      </c>
      <c r="E28" s="577" t="s">
        <v>847</v>
      </c>
      <c r="F28" s="951" t="s">
        <v>309</v>
      </c>
      <c r="G28" s="951" t="s">
        <v>309</v>
      </c>
      <c r="H28" s="950" t="s">
        <v>309</v>
      </c>
      <c r="I28" s="951" t="s">
        <v>309</v>
      </c>
      <c r="J28" s="950" t="s">
        <v>309</v>
      </c>
      <c r="K28" s="949"/>
      <c r="L28" s="721"/>
      <c r="W28" s="676"/>
      <c r="X28" s="759">
        <v>0</v>
      </c>
    </row>
    <row s="1636" customFormat="1" customHeight="1" ht="18.75" hidden="1">
      <c r="A29" s="2393"/>
      <c r="C29" s="957"/>
      <c r="D29" s="954" t="s">
        <v>848</v>
      </c>
      <c r="E29" s="554" t="s">
        <v>841</v>
      </c>
      <c r="F29" s="951" t="s">
        <v>849</v>
      </c>
      <c r="G29" s="681"/>
      <c r="H29" s="687"/>
      <c r="I29" s="681"/>
      <c r="J29" s="687"/>
      <c r="K29" s="949"/>
      <c r="L29" s="721"/>
      <c r="W29" s="676"/>
      <c r="X29" s="759">
        <v>0</v>
      </c>
    </row>
    <row s="1636" customFormat="1" customHeight="1" ht="18.75" hidden="1">
      <c r="A30" s="2393"/>
      <c r="C30" s="957"/>
      <c r="D30" s="954" t="s">
        <v>850</v>
      </c>
      <c r="E30" s="554" t="s">
        <v>851</v>
      </c>
      <c r="F30" s="951" t="s">
        <v>852</v>
      </c>
      <c r="G30" s="681"/>
      <c r="H30" s="687"/>
      <c r="I30" s="681"/>
      <c r="J30" s="687"/>
      <c r="K30" s="949"/>
      <c r="L30" s="721"/>
      <c r="W30" s="676"/>
      <c r="X30" s="759">
        <v>0</v>
      </c>
    </row>
    <row customHeight="1" ht="126.75" hidden="1">
      <c r="A31" s="2393"/>
      <c r="D31" s="954" t="s">
        <v>110</v>
      </c>
      <c r="E31" s="280" t="s">
        <v>853</v>
      </c>
      <c r="F31" s="661" t="s">
        <v>564</v>
      </c>
      <c r="G31" s="558"/>
      <c r="H31" s="663"/>
      <c r="I31" s="558"/>
      <c r="J31" s="663"/>
      <c r="K31" s="290" t="s">
        <v>854</v>
      </c>
      <c r="L31" s="721"/>
      <c r="X31" s="506">
        <v>0</v>
      </c>
    </row>
    <row customHeight="1" ht="56.25" hidden="1">
      <c r="A32" s="2393"/>
      <c r="D32" s="954" t="s">
        <v>91</v>
      </c>
      <c r="E32" s="280" t="s">
        <v>855</v>
      </c>
      <c r="F32" s="540" t="s">
        <v>825</v>
      </c>
      <c r="G32" s="558"/>
      <c r="H32" s="663"/>
      <c r="I32" s="558"/>
      <c r="J32" s="663"/>
      <c r="K32" s="290" t="s">
        <v>856</v>
      </c>
      <c r="L32" s="721"/>
      <c r="X32" s="506">
        <v>0</v>
      </c>
    </row>
    <row customHeight="1" ht="11.25" hidden="1">
      <c r="A33" s="2393"/>
      <c r="E33" s="665"/>
      <c r="F33" s="182"/>
      <c r="G33" s="182"/>
      <c r="H33" s="182"/>
      <c r="I33" s="182"/>
      <c r="J33" s="182"/>
      <c r="K33" s="182"/>
      <c r="X33" s="506">
        <v>0</v>
      </c>
    </row>
    <row customHeight="1" ht="12.75" hidden="1">
      <c r="A34" s="2393"/>
      <c r="D34" s="66">
        <v>1</v>
      </c>
      <c r="E34" s="336" t="s">
        <v>857</v>
      </c>
      <c r="X34" s="506">
        <v>0</v>
      </c>
    </row>
    <row customHeight="1" ht="11.25" hidden="1">
      <c r="A35" s="2393"/>
      <c r="D35" s="370"/>
      <c r="E35" s="336" t="s">
        <v>858</v>
      </c>
      <c r="X35" s="506">
        <v>0</v>
      </c>
    </row>
    <row s="1636" customFormat="1" customHeight="1" ht="11.549999999999999">
      <c r="A36" s="1034"/>
      <c r="B36" s="519"/>
      <c r="D36" s="1035"/>
      <c r="E36" s="1036"/>
      <c r="X36" s="510">
        <v>11</v>
      </c>
    </row>
    <row s="1636" customFormat="1" customHeight="1" ht="22.5" hidden="1">
      <c r="A37" s="2393" t="s">
        <v>859</v>
      </c>
      <c r="B37" s="512"/>
      <c r="D37" s="954">
        <v>1</v>
      </c>
      <c r="E37" s="708" t="s">
        <v>860</v>
      </c>
      <c r="F37" s="661" t="s">
        <v>815</v>
      </c>
      <c r="G37" s="558"/>
      <c r="H37" s="520"/>
      <c r="I37" s="558"/>
      <c r="J37" s="520"/>
      <c r="K37" s="290" t="s">
        <v>861</v>
      </c>
      <c r="X37" s="759">
        <v>0</v>
      </c>
    </row>
    <row s="1636" customFormat="1" customHeight="1" ht="22.5" hidden="1">
      <c r="A38" s="2393"/>
      <c r="B38" s="512"/>
      <c r="D38" s="670" t="s">
        <v>109</v>
      </c>
      <c r="E38" s="1033" t="s">
        <v>862</v>
      </c>
      <c r="F38" s="1037" t="s">
        <v>552</v>
      </c>
      <c r="G38" s="1037" t="s">
        <v>552</v>
      </c>
      <c r="H38" s="1031"/>
      <c r="I38" s="1037" t="s">
        <v>552</v>
      </c>
      <c r="J38" s="1031"/>
      <c r="K38" s="1032"/>
      <c r="X38" s="759">
        <v>0</v>
      </c>
    </row>
    <row s="1636" customFormat="1" customHeight="1" ht="33.75" hidden="1">
      <c r="A39" s="2393"/>
      <c r="B39" s="512"/>
      <c r="D39" s="666" t="s">
        <v>717</v>
      </c>
      <c r="E39" s="724" t="s">
        <v>863</v>
      </c>
      <c r="F39" s="661" t="s">
        <v>864</v>
      </c>
      <c r="G39" s="669"/>
      <c r="H39" s="1024"/>
      <c r="I39" s="669"/>
      <c r="J39" s="1024"/>
      <c r="K39" s="290" t="s">
        <v>865</v>
      </c>
      <c r="X39" s="759">
        <v>0</v>
      </c>
    </row>
    <row s="1636" customFormat="1" customHeight="1" ht="33.75" hidden="1">
      <c r="A40" s="2393"/>
      <c r="B40" s="512"/>
      <c r="D40" s="666" t="s">
        <v>720</v>
      </c>
      <c r="E40" s="724" t="s">
        <v>866</v>
      </c>
      <c r="F40" s="1028" t="s">
        <v>867</v>
      </c>
      <c r="G40" s="742"/>
      <c r="H40" s="1024"/>
      <c r="I40" s="742"/>
      <c r="J40" s="1024"/>
      <c r="K40" s="290" t="s">
        <v>868</v>
      </c>
      <c r="X40" s="759">
        <v>0</v>
      </c>
    </row>
    <row s="1636" customFormat="1" customHeight="1" ht="22.5" hidden="1">
      <c r="A41" s="2393"/>
      <c r="B41" s="512"/>
      <c r="D41" s="666" t="s">
        <v>89</v>
      </c>
      <c r="E41" s="723" t="s">
        <v>869</v>
      </c>
      <c r="F41" s="661" t="s">
        <v>552</v>
      </c>
      <c r="G41" s="661" t="s">
        <v>552</v>
      </c>
      <c r="H41" s="1025"/>
      <c r="I41" s="661" t="s">
        <v>552</v>
      </c>
      <c r="J41" s="1025"/>
      <c r="K41" s="303"/>
      <c r="X41" s="759">
        <v>0</v>
      </c>
    </row>
    <row s="1636" customFormat="1" customHeight="1" ht="45" hidden="1">
      <c r="A42" s="2393"/>
      <c r="B42" s="512"/>
      <c r="D42" s="666" t="s">
        <v>327</v>
      </c>
      <c r="E42" s="724" t="s">
        <v>870</v>
      </c>
      <c r="F42" s="661" t="s">
        <v>564</v>
      </c>
      <c r="G42" s="558"/>
      <c r="H42" s="1025"/>
      <c r="I42" s="558"/>
      <c r="J42" s="1025"/>
      <c r="K42" s="303" t="s">
        <v>871</v>
      </c>
      <c r="X42" s="759">
        <v>0</v>
      </c>
    </row>
    <row s="1636" customFormat="1" customHeight="1" ht="45" hidden="1">
      <c r="A43" s="2393"/>
      <c r="B43" s="512"/>
      <c r="D43" s="666" t="s">
        <v>335</v>
      </c>
      <c r="E43" s="668" t="s">
        <v>872</v>
      </c>
      <c r="F43" s="1029" t="s">
        <v>564</v>
      </c>
      <c r="G43" s="743"/>
      <c r="H43" s="1024"/>
      <c r="I43" s="743"/>
      <c r="J43" s="1024"/>
      <c r="K43" s="303" t="s">
        <v>873</v>
      </c>
      <c r="X43" s="759">
        <v>0</v>
      </c>
    </row>
    <row s="1636" customFormat="1" customHeight="1" ht="11.25" hidden="1">
      <c r="A44" s="2393"/>
      <c r="B44" s="512"/>
      <c r="D44" s="666" t="s">
        <v>90</v>
      </c>
      <c r="E44" s="667" t="s">
        <v>874</v>
      </c>
      <c r="F44" s="661" t="s">
        <v>864</v>
      </c>
      <c r="G44" s="669"/>
      <c r="H44" s="1024"/>
      <c r="I44" s="669"/>
      <c r="J44" s="1024"/>
      <c r="K44" s="290"/>
      <c r="X44" s="759">
        <v>0</v>
      </c>
    </row>
    <row s="1636" customFormat="1" customHeight="1" ht="11.25" hidden="1">
      <c r="A45" s="2393"/>
      <c r="B45" s="512"/>
      <c r="D45" s="666" t="s">
        <v>759</v>
      </c>
      <c r="E45" s="668" t="s">
        <v>875</v>
      </c>
      <c r="F45" s="661" t="s">
        <v>864</v>
      </c>
      <c r="G45" s="669"/>
      <c r="H45" s="1024"/>
      <c r="I45" s="669"/>
      <c r="J45" s="1024"/>
      <c r="K45" s="290"/>
      <c r="X45" s="759">
        <v>0</v>
      </c>
    </row>
    <row s="1636" customFormat="1" customHeight="1" ht="11.25" hidden="1">
      <c r="A46" s="2393"/>
      <c r="B46" s="512"/>
      <c r="D46" s="666" t="s">
        <v>801</v>
      </c>
      <c r="E46" s="668" t="s">
        <v>876</v>
      </c>
      <c r="F46" s="661" t="s">
        <v>864</v>
      </c>
      <c r="G46" s="669"/>
      <c r="H46" s="1024"/>
      <c r="I46" s="669"/>
      <c r="J46" s="1024"/>
      <c r="K46" s="290"/>
      <c r="X46" s="759">
        <v>0</v>
      </c>
    </row>
    <row s="1636" customFormat="1" customHeight="1" ht="11.25" hidden="1">
      <c r="A47" s="2393"/>
      <c r="B47" s="512"/>
      <c r="D47" s="666" t="s">
        <v>804</v>
      </c>
      <c r="E47" s="668" t="s">
        <v>877</v>
      </c>
      <c r="F47" s="661" t="s">
        <v>864</v>
      </c>
      <c r="G47" s="669"/>
      <c r="H47" s="1024"/>
      <c r="I47" s="669"/>
      <c r="J47" s="1024"/>
      <c r="K47" s="290"/>
      <c r="X47" s="759">
        <v>0</v>
      </c>
    </row>
    <row s="1636" customFormat="1" customHeight="1" ht="11.25" hidden="1">
      <c r="A48" s="2393"/>
      <c r="B48" s="512"/>
      <c r="D48" s="666" t="s">
        <v>878</v>
      </c>
      <c r="E48" s="672" t="s">
        <v>879</v>
      </c>
      <c r="F48" s="661" t="s">
        <v>864</v>
      </c>
      <c r="G48" s="669"/>
      <c r="H48" s="1024"/>
      <c r="I48" s="669"/>
      <c r="J48" s="1024"/>
      <c r="K48" s="290"/>
      <c r="X48" s="759">
        <v>0</v>
      </c>
    </row>
    <row s="1636" customFormat="1" customHeight="1" ht="11.25" hidden="1">
      <c r="A49" s="2393"/>
      <c r="B49" s="512"/>
      <c r="D49" s="666" t="s">
        <v>880</v>
      </c>
      <c r="E49" s="672" t="s">
        <v>881</v>
      </c>
      <c r="F49" s="661" t="s">
        <v>864</v>
      </c>
      <c r="G49" s="669"/>
      <c r="H49" s="1024"/>
      <c r="I49" s="669"/>
      <c r="J49" s="1024"/>
      <c r="K49" s="290"/>
      <c r="X49" s="759">
        <v>0</v>
      </c>
    </row>
    <row s="1636" customFormat="1" customHeight="1" ht="11.25" hidden="1">
      <c r="A50" s="2393"/>
      <c r="B50" s="512"/>
      <c r="D50" s="666" t="s">
        <v>882</v>
      </c>
      <c r="E50" s="668" t="s">
        <v>883</v>
      </c>
      <c r="F50" s="661" t="s">
        <v>864</v>
      </c>
      <c r="G50" s="669"/>
      <c r="H50" s="1024"/>
      <c r="I50" s="669"/>
      <c r="J50" s="1024"/>
      <c r="K50" s="290"/>
      <c r="X50" s="759">
        <v>0</v>
      </c>
    </row>
    <row s="1636" customFormat="1" customHeight="1" ht="11.25" hidden="1">
      <c r="A51" s="2393"/>
      <c r="B51" s="512"/>
      <c r="D51" s="666" t="s">
        <v>884</v>
      </c>
      <c r="E51" s="668" t="s">
        <v>885</v>
      </c>
      <c r="F51" s="661" t="s">
        <v>864</v>
      </c>
      <c r="G51" s="669"/>
      <c r="H51" s="1024"/>
      <c r="I51" s="669"/>
      <c r="J51" s="1024"/>
      <c r="K51" s="290"/>
      <c r="X51" s="759">
        <v>0</v>
      </c>
    </row>
    <row s="1636" customFormat="1" customHeight="1" ht="45" hidden="1">
      <c r="A52" s="2393"/>
      <c r="B52" s="512"/>
      <c r="D52" s="666" t="s">
        <v>110</v>
      </c>
      <c r="E52" s="667" t="s">
        <v>886</v>
      </c>
      <c r="F52" s="661" t="s">
        <v>864</v>
      </c>
      <c r="G52" s="669"/>
      <c r="H52" s="1024"/>
      <c r="I52" s="669"/>
      <c r="J52" s="1024"/>
      <c r="K52" s="290"/>
      <c r="X52" s="759">
        <v>0</v>
      </c>
    </row>
    <row s="1636" customFormat="1" customHeight="1" ht="11.25" hidden="1">
      <c r="A53" s="2393"/>
      <c r="B53" s="512"/>
      <c r="D53" s="666" t="s">
        <v>316</v>
      </c>
      <c r="E53" s="668" t="s">
        <v>875</v>
      </c>
      <c r="F53" s="661" t="s">
        <v>864</v>
      </c>
      <c r="G53" s="669"/>
      <c r="H53" s="1024"/>
      <c r="I53" s="669"/>
      <c r="J53" s="1024"/>
      <c r="K53" s="290"/>
      <c r="X53" s="759">
        <v>0</v>
      </c>
    </row>
    <row s="1636" customFormat="1" customHeight="1" ht="11.25" hidden="1">
      <c r="A54" s="2393"/>
      <c r="B54" s="512"/>
      <c r="D54" s="666" t="s">
        <v>887</v>
      </c>
      <c r="E54" s="668" t="s">
        <v>876</v>
      </c>
      <c r="F54" s="661" t="s">
        <v>864</v>
      </c>
      <c r="G54" s="669"/>
      <c r="H54" s="1024"/>
      <c r="I54" s="669"/>
      <c r="J54" s="1024"/>
      <c r="K54" s="290"/>
      <c r="X54" s="759">
        <v>0</v>
      </c>
    </row>
    <row s="1636" customFormat="1" customHeight="1" ht="11.25" hidden="1">
      <c r="A55" s="2393"/>
      <c r="B55" s="512"/>
      <c r="D55" s="666" t="s">
        <v>888</v>
      </c>
      <c r="E55" s="668" t="s">
        <v>877</v>
      </c>
      <c r="F55" s="661" t="s">
        <v>864</v>
      </c>
      <c r="G55" s="669"/>
      <c r="H55" s="1024"/>
      <c r="I55" s="669"/>
      <c r="J55" s="1024"/>
      <c r="K55" s="290"/>
      <c r="X55" s="759">
        <v>0</v>
      </c>
    </row>
    <row s="1636" customFormat="1" customHeight="1" ht="11.25" hidden="1">
      <c r="A56" s="2393"/>
      <c r="B56" s="512"/>
      <c r="D56" s="666" t="s">
        <v>889</v>
      </c>
      <c r="E56" s="672" t="s">
        <v>879</v>
      </c>
      <c r="F56" s="661" t="s">
        <v>864</v>
      </c>
      <c r="G56" s="669"/>
      <c r="H56" s="1024"/>
      <c r="I56" s="669"/>
      <c r="J56" s="1024"/>
      <c r="K56" s="290"/>
      <c r="X56" s="759">
        <v>0</v>
      </c>
    </row>
    <row s="1636" customFormat="1" customHeight="1" ht="11.25" hidden="1">
      <c r="A57" s="2393"/>
      <c r="B57" s="512"/>
      <c r="D57" s="666" t="s">
        <v>890</v>
      </c>
      <c r="E57" s="672" t="s">
        <v>881</v>
      </c>
      <c r="F57" s="661" t="s">
        <v>864</v>
      </c>
      <c r="G57" s="669"/>
      <c r="H57" s="1024"/>
      <c r="I57" s="669"/>
      <c r="J57" s="1024"/>
      <c r="K57" s="290"/>
      <c r="X57" s="759">
        <v>0</v>
      </c>
    </row>
    <row s="1636" customFormat="1" customHeight="1" ht="11.25" hidden="1">
      <c r="A58" s="2393"/>
      <c r="B58" s="512"/>
      <c r="D58" s="666" t="s">
        <v>891</v>
      </c>
      <c r="E58" s="668" t="s">
        <v>883</v>
      </c>
      <c r="F58" s="661" t="s">
        <v>864</v>
      </c>
      <c r="G58" s="669"/>
      <c r="H58" s="1024"/>
      <c r="I58" s="669"/>
      <c r="J58" s="1024"/>
      <c r="K58" s="290"/>
      <c r="X58" s="759">
        <v>0</v>
      </c>
    </row>
    <row s="1636" customFormat="1" customHeight="1" ht="11.25" hidden="1">
      <c r="A59" s="2393"/>
      <c r="B59" s="512"/>
      <c r="D59" s="666" t="s">
        <v>892</v>
      </c>
      <c r="E59" s="668" t="s">
        <v>885</v>
      </c>
      <c r="F59" s="661" t="s">
        <v>864</v>
      </c>
      <c r="G59" s="669"/>
      <c r="H59" s="1024"/>
      <c r="I59" s="669"/>
      <c r="J59" s="1024"/>
      <c r="K59" s="290"/>
      <c r="X59" s="759">
        <v>0</v>
      </c>
    </row>
    <row s="1636" customFormat="1" customHeight="1" ht="33.75" hidden="1">
      <c r="A60" s="2393"/>
      <c r="B60" s="512"/>
      <c r="D60" s="666" t="s">
        <v>91</v>
      </c>
      <c r="E60" s="667" t="s">
        <v>893</v>
      </c>
      <c r="F60" s="722" t="s">
        <v>564</v>
      </c>
      <c r="G60" s="743"/>
      <c r="H60" s="1024"/>
      <c r="I60" s="743"/>
      <c r="J60" s="1024"/>
      <c r="K60" s="303" t="s">
        <v>894</v>
      </c>
      <c r="X60" s="759">
        <v>0</v>
      </c>
    </row>
    <row s="1636" customFormat="1" customHeight="1" ht="33.75" hidden="1">
      <c r="A61" s="2393"/>
      <c r="B61" s="512"/>
      <c r="D61" s="666" t="s">
        <v>92</v>
      </c>
      <c r="E61" s="667" t="s">
        <v>895</v>
      </c>
      <c r="F61" s="727" t="s">
        <v>825</v>
      </c>
      <c r="G61" s="669"/>
      <c r="H61" s="1024"/>
      <c r="I61" s="669"/>
      <c r="J61" s="1024"/>
      <c r="K61" s="290"/>
      <c r="X61" s="759">
        <v>0</v>
      </c>
    </row>
    <row s="1636" customFormat="1" customHeight="1" ht="22.5" hidden="1">
      <c r="A62" s="2393"/>
      <c r="B62" s="512" t="s">
        <v>594</v>
      </c>
      <c r="D62" s="666" t="s">
        <v>111</v>
      </c>
      <c r="E62" s="667" t="s">
        <v>896</v>
      </c>
      <c r="F62" s="727" t="s">
        <v>309</v>
      </c>
      <c r="G62" s="383"/>
      <c r="H62" s="1024"/>
      <c r="I62" s="383"/>
      <c r="J62" s="1024"/>
      <c r="K62" s="290" t="s">
        <v>637</v>
      </c>
      <c r="X62" s="759">
        <v>0</v>
      </c>
    </row>
    <row s="1636" customFormat="1" customHeight="1" ht="45" hidden="1">
      <c r="A63" s="2393"/>
      <c r="B63" s="512" t="s">
        <v>594</v>
      </c>
      <c r="D63" s="666" t="s">
        <v>897</v>
      </c>
      <c r="E63" s="668" t="s">
        <v>898</v>
      </c>
      <c r="F63" s="722" t="s">
        <v>309</v>
      </c>
      <c r="G63" s="383"/>
      <c r="H63" s="1024"/>
      <c r="I63" s="383"/>
      <c r="J63" s="1024"/>
      <c r="K63" s="290" t="s">
        <v>637</v>
      </c>
      <c r="X63" s="759">
        <v>0</v>
      </c>
    </row>
    <row s="1636" customFormat="1" customHeight="1" ht="11.549999999999999">
      <c r="A64" s="1034"/>
      <c r="B64" s="519"/>
      <c r="D64" s="1035"/>
      <c r="E64" s="1036"/>
      <c r="X64" s="510">
        <v>11</v>
      </c>
    </row>
    <row s="1636" customFormat="1" customHeight="1" ht="22.5">
      <c r="A65" s="2393" t="s">
        <v>899</v>
      </c>
      <c r="B65" s="512"/>
      <c r="D65" s="666">
        <v>1</v>
      </c>
      <c r="E65" s="745" t="s">
        <v>900</v>
      </c>
      <c r="F65" s="741" t="s">
        <v>815</v>
      </c>
      <c r="G65" s="742"/>
      <c r="H65" s="1030"/>
      <c r="I65" s="742"/>
      <c r="J65" s="1030"/>
      <c r="K65" s="302" t="s">
        <v>901</v>
      </c>
      <c r="X65" s="759">
        <v>0</v>
      </c>
    </row>
    <row s="1636" customFormat="1" customHeight="1" ht="56.25">
      <c r="A66" s="2393"/>
      <c r="B66" s="512"/>
      <c r="D66" s="744" t="s">
        <v>109</v>
      </c>
      <c r="E66" s="708" t="s">
        <v>902</v>
      </c>
      <c r="F66" s="661" t="s">
        <v>552</v>
      </c>
      <c r="G66" s="661" t="s">
        <v>552</v>
      </c>
      <c r="H66" s="520"/>
      <c r="I66" s="661" t="s">
        <v>552</v>
      </c>
      <c r="J66" s="520"/>
      <c r="K66" s="290"/>
      <c r="X66" s="759">
        <v>0</v>
      </c>
    </row>
    <row s="1636" customFormat="1" customHeight="1" ht="33.75">
      <c r="A67" s="2393"/>
      <c r="B67" s="512"/>
      <c r="D67" s="744" t="s">
        <v>714</v>
      </c>
      <c r="E67" s="955" t="s">
        <v>903</v>
      </c>
      <c r="F67" s="661" t="s">
        <v>867</v>
      </c>
      <c r="G67" s="728"/>
      <c r="H67" s="520"/>
      <c r="I67" s="728"/>
      <c r="J67" s="520"/>
      <c r="K67" s="290"/>
      <c r="X67" s="759">
        <v>0</v>
      </c>
    </row>
    <row s="1636" customFormat="1" customHeight="1" ht="22.5">
      <c r="A68" s="2393"/>
      <c r="B68" s="512"/>
      <c r="D68" s="744" t="s">
        <v>310</v>
      </c>
      <c r="E68" s="955" t="s">
        <v>904</v>
      </c>
      <c r="F68" s="661" t="s">
        <v>867</v>
      </c>
      <c r="G68" s="728"/>
      <c r="H68" s="520"/>
      <c r="I68" s="728"/>
      <c r="J68" s="520"/>
      <c r="K68" s="290"/>
      <c r="X68" s="759">
        <v>0</v>
      </c>
    </row>
    <row s="1636" customFormat="1" customHeight="1" ht="22.5">
      <c r="A69" s="2393"/>
      <c r="B69" s="512"/>
      <c r="D69" s="744" t="s">
        <v>313</v>
      </c>
      <c r="E69" s="955" t="s">
        <v>905</v>
      </c>
      <c r="F69" s="722" t="s">
        <v>564</v>
      </c>
      <c r="G69" s="743"/>
      <c r="H69" s="520"/>
      <c r="I69" s="743"/>
      <c r="J69" s="520"/>
      <c r="K69" s="290"/>
      <c r="X69" s="759">
        <v>0</v>
      </c>
    </row>
    <row s="1636" customFormat="1" customHeight="1" ht="22.5">
      <c r="A70" s="2393"/>
      <c r="B70" s="512"/>
      <c r="D70" s="744" t="s">
        <v>734</v>
      </c>
      <c r="E70" s="955" t="s">
        <v>906</v>
      </c>
      <c r="F70" s="722" t="s">
        <v>564</v>
      </c>
      <c r="G70" s="743"/>
      <c r="H70" s="520"/>
      <c r="I70" s="743"/>
      <c r="J70" s="520"/>
      <c r="K70" s="290"/>
      <c r="X70" s="759">
        <v>0</v>
      </c>
    </row>
    <row s="1636" customFormat="1" customHeight="1" ht="22.5">
      <c r="A71" s="2393"/>
      <c r="B71" s="512"/>
      <c r="D71" s="666" t="s">
        <v>89</v>
      </c>
      <c r="E71" s="667" t="s">
        <v>907</v>
      </c>
      <c r="F71" s="661" t="s">
        <v>867</v>
      </c>
      <c r="G71" s="558"/>
      <c r="H71" s="1031"/>
      <c r="I71" s="558"/>
      <c r="J71" s="1031"/>
      <c r="K71" s="303"/>
      <c r="X71" s="759">
        <v>0</v>
      </c>
    </row>
    <row s="1636" customFormat="1" customHeight="1" ht="56.25">
      <c r="A72" s="2393"/>
      <c r="B72" s="512"/>
      <c r="D72" s="666" t="s">
        <v>90</v>
      </c>
      <c r="E72" s="667" t="s">
        <v>908</v>
      </c>
      <c r="F72" s="722" t="s">
        <v>564</v>
      </c>
      <c r="G72" s="743"/>
      <c r="H72" s="1024"/>
      <c r="I72" s="743"/>
      <c r="J72" s="1024"/>
      <c r="K72" s="303"/>
      <c r="X72" s="759">
        <v>0</v>
      </c>
    </row>
    <row s="1636" customFormat="1" customHeight="1" ht="33.75">
      <c r="A73" s="2393"/>
      <c r="B73" s="512"/>
      <c r="D73" s="666" t="s">
        <v>110</v>
      </c>
      <c r="E73" s="667" t="s">
        <v>909</v>
      </c>
      <c r="F73" s="727" t="s">
        <v>825</v>
      </c>
      <c r="G73" s="669"/>
      <c r="H73" s="1024"/>
      <c r="I73" s="669"/>
      <c r="J73" s="1024"/>
      <c r="K73" s="290"/>
      <c r="X73" s="759">
        <v>0</v>
      </c>
    </row>
    <row s="1636" customFormat="1" customHeight="1" ht="22.5">
      <c r="A74" s="2393"/>
      <c r="B74" s="512" t="s">
        <v>594</v>
      </c>
      <c r="D74" s="666" t="s">
        <v>91</v>
      </c>
      <c r="E74" s="667" t="s">
        <v>910</v>
      </c>
      <c r="F74" s="727" t="s">
        <v>309</v>
      </c>
      <c r="G74" s="383"/>
      <c r="H74" s="1024"/>
      <c r="I74" s="383"/>
      <c r="J74" s="1024"/>
      <c r="K74" s="290" t="s">
        <v>637</v>
      </c>
      <c r="X74" s="759">
        <v>0</v>
      </c>
    </row>
    <row s="1636" customFormat="1" customHeight="1" ht="45">
      <c r="A75" s="2393"/>
      <c r="B75" s="512" t="s">
        <v>594</v>
      </c>
      <c r="D75" s="666" t="s">
        <v>658</v>
      </c>
      <c r="E75" s="668" t="s">
        <v>911</v>
      </c>
      <c r="F75" s="722" t="s">
        <v>309</v>
      </c>
      <c r="G75" s="383"/>
      <c r="H75" s="1024"/>
      <c r="I75" s="383"/>
      <c r="J75" s="1024"/>
      <c r="K75" s="290" t="s">
        <v>637</v>
      </c>
      <c r="X75" s="759">
        <v>0</v>
      </c>
    </row>
    <row s="1636" customFormat="1" customHeight="1" ht="11.549999999999999">
      <c r="A76" s="1034"/>
      <c r="B76" s="519"/>
      <c r="D76" s="1035"/>
      <c r="E76" s="1036"/>
      <c r="X76" s="510">
        <v>11</v>
      </c>
    </row>
    <row s="1636" customFormat="1" customHeight="1" ht="11.25" hidden="1">
      <c r="A77" s="2393" t="s">
        <v>912</v>
      </c>
      <c r="B77" s="512"/>
      <c r="D77" s="666">
        <v>1</v>
      </c>
      <c r="E77" s="667" t="s">
        <v>913</v>
      </c>
      <c r="F77" s="722" t="s">
        <v>815</v>
      </c>
      <c r="G77" s="725"/>
      <c r="H77" s="1024"/>
      <c r="I77" s="725"/>
      <c r="J77" s="1024"/>
      <c r="K77" s="290" t="s">
        <v>914</v>
      </c>
      <c r="X77" s="759">
        <v>0</v>
      </c>
    </row>
    <row s="1636" customFormat="1" customHeight="1" ht="11.25" hidden="1">
      <c r="A78" s="2393"/>
      <c r="B78" s="512"/>
      <c r="D78" s="666" t="s">
        <v>109</v>
      </c>
      <c r="E78" s="667" t="s">
        <v>915</v>
      </c>
      <c r="F78" s="722" t="s">
        <v>815</v>
      </c>
      <c r="G78" s="725"/>
      <c r="H78" s="1024"/>
      <c r="I78" s="725"/>
      <c r="J78" s="1024"/>
      <c r="K78" s="290" t="s">
        <v>916</v>
      </c>
      <c r="X78" s="759">
        <v>0</v>
      </c>
    </row>
    <row s="1636" customFormat="1" customHeight="1" ht="22.5" hidden="1">
      <c r="A79" s="2393"/>
      <c r="B79" s="512"/>
      <c r="D79" s="666" t="s">
        <v>89</v>
      </c>
      <c r="E79" s="723" t="s">
        <v>917</v>
      </c>
      <c r="F79" s="661" t="s">
        <v>864</v>
      </c>
      <c r="G79" s="725"/>
      <c r="H79" s="1024"/>
      <c r="I79" s="725"/>
      <c r="J79" s="1024"/>
      <c r="K79" s="290" t="s">
        <v>918</v>
      </c>
      <c r="X79" s="759">
        <v>0</v>
      </c>
    </row>
    <row s="1636" customFormat="1" customHeight="1" ht="11.25" hidden="1">
      <c r="A80" s="2393"/>
      <c r="B80" s="512"/>
      <c r="D80" s="666" t="s">
        <v>327</v>
      </c>
      <c r="E80" s="724" t="s">
        <v>919</v>
      </c>
      <c r="F80" s="661" t="s">
        <v>864</v>
      </c>
      <c r="G80" s="725"/>
      <c r="H80" s="1024"/>
      <c r="I80" s="725"/>
      <c r="J80" s="1024"/>
      <c r="K80" s="290"/>
      <c r="X80" s="759">
        <v>0</v>
      </c>
    </row>
    <row s="1636" customFormat="1" customHeight="1" ht="11.25" hidden="1">
      <c r="A81" s="2393"/>
      <c r="B81" s="512"/>
      <c r="D81" s="666" t="s">
        <v>335</v>
      </c>
      <c r="E81" s="724" t="s">
        <v>920</v>
      </c>
      <c r="F81" s="661" t="s">
        <v>864</v>
      </c>
      <c r="G81" s="725"/>
      <c r="H81" s="1024"/>
      <c r="I81" s="725"/>
      <c r="J81" s="1024"/>
      <c r="K81" s="290"/>
      <c r="X81" s="759">
        <v>0</v>
      </c>
    </row>
    <row s="1636" customFormat="1" customHeight="1" ht="11.25" hidden="1">
      <c r="A82" s="2393"/>
      <c r="B82" s="512"/>
      <c r="D82" s="666" t="s">
        <v>337</v>
      </c>
      <c r="E82" s="724" t="s">
        <v>921</v>
      </c>
      <c r="F82" s="661" t="s">
        <v>864</v>
      </c>
      <c r="G82" s="725"/>
      <c r="H82" s="1024"/>
      <c r="I82" s="725"/>
      <c r="J82" s="1024"/>
      <c r="K82" s="290"/>
      <c r="X82" s="759">
        <v>0</v>
      </c>
    </row>
    <row s="1636" customFormat="1" customHeight="1" ht="11.25" hidden="1">
      <c r="A83" s="2393"/>
      <c r="B83" s="512"/>
      <c r="D83" s="666" t="s">
        <v>339</v>
      </c>
      <c r="E83" s="724" t="s">
        <v>922</v>
      </c>
      <c r="F83" s="661" t="s">
        <v>864</v>
      </c>
      <c r="G83" s="725"/>
      <c r="H83" s="1024"/>
      <c r="I83" s="725"/>
      <c r="J83" s="1024"/>
      <c r="K83" s="290"/>
      <c r="X83" s="759">
        <v>0</v>
      </c>
    </row>
    <row s="1636" customFormat="1" customHeight="1" ht="11.25" hidden="1">
      <c r="A84" s="2393"/>
      <c r="B84" s="512"/>
      <c r="D84" s="666" t="s">
        <v>923</v>
      </c>
      <c r="E84" s="724" t="s">
        <v>924</v>
      </c>
      <c r="F84" s="661" t="s">
        <v>864</v>
      </c>
      <c r="G84" s="725"/>
      <c r="H84" s="1024"/>
      <c r="I84" s="725"/>
      <c r="J84" s="1024"/>
      <c r="K84" s="290"/>
      <c r="X84" s="759">
        <v>0</v>
      </c>
    </row>
    <row s="1636" customFormat="1" customHeight="1" ht="11.25" hidden="1">
      <c r="A85" s="2393"/>
      <c r="B85" s="512"/>
      <c r="D85" s="666" t="s">
        <v>925</v>
      </c>
      <c r="E85" s="724" t="s">
        <v>926</v>
      </c>
      <c r="F85" s="661" t="s">
        <v>864</v>
      </c>
      <c r="G85" s="725"/>
      <c r="H85" s="1024"/>
      <c r="I85" s="725"/>
      <c r="J85" s="1024"/>
      <c r="K85" s="290"/>
      <c r="X85" s="759">
        <v>0</v>
      </c>
    </row>
    <row s="1636" customFormat="1" customHeight="1" ht="11.25" hidden="1">
      <c r="A86" s="2393"/>
      <c r="B86" s="512"/>
      <c r="D86" s="666" t="s">
        <v>927</v>
      </c>
      <c r="E86" s="724" t="s">
        <v>928</v>
      </c>
      <c r="F86" s="661" t="s">
        <v>864</v>
      </c>
      <c r="G86" s="725"/>
      <c r="H86" s="1024"/>
      <c r="I86" s="725"/>
      <c r="J86" s="1024"/>
      <c r="K86" s="290"/>
      <c r="X86" s="759">
        <v>0</v>
      </c>
    </row>
    <row s="1636" customFormat="1" customHeight="1" ht="45" hidden="1">
      <c r="A87" s="2393"/>
      <c r="B87" s="512"/>
      <c r="D87" s="666" t="s">
        <v>90</v>
      </c>
      <c r="E87" s="667" t="s">
        <v>929</v>
      </c>
      <c r="F87" s="661" t="s">
        <v>864</v>
      </c>
      <c r="G87" s="725"/>
      <c r="H87" s="1024"/>
      <c r="I87" s="725"/>
      <c r="J87" s="1024"/>
      <c r="K87" s="290" t="s">
        <v>930</v>
      </c>
      <c r="X87" s="759">
        <v>0</v>
      </c>
    </row>
    <row s="1636" customFormat="1" customHeight="1" ht="11.25" hidden="1">
      <c r="A88" s="2393"/>
      <c r="B88" s="512"/>
      <c r="D88" s="666" t="s">
        <v>759</v>
      </c>
      <c r="E88" s="724" t="s">
        <v>919</v>
      </c>
      <c r="F88" s="661" t="s">
        <v>864</v>
      </c>
      <c r="G88" s="725"/>
      <c r="H88" s="1024"/>
      <c r="I88" s="725"/>
      <c r="J88" s="1024"/>
      <c r="K88" s="290"/>
      <c r="X88" s="759">
        <v>0</v>
      </c>
    </row>
    <row s="1636" customFormat="1" customHeight="1" ht="11.25" hidden="1">
      <c r="A89" s="2393"/>
      <c r="B89" s="512"/>
      <c r="D89" s="666" t="s">
        <v>801</v>
      </c>
      <c r="E89" s="724" t="s">
        <v>920</v>
      </c>
      <c r="F89" s="661" t="s">
        <v>864</v>
      </c>
      <c r="G89" s="725"/>
      <c r="H89" s="1024"/>
      <c r="I89" s="725"/>
      <c r="J89" s="1024"/>
      <c r="K89" s="290"/>
      <c r="X89" s="759">
        <v>0</v>
      </c>
    </row>
    <row s="1636" customFormat="1" customHeight="1" ht="11.25" hidden="1">
      <c r="A90" s="2393"/>
      <c r="B90" s="512"/>
      <c r="D90" s="666" t="s">
        <v>804</v>
      </c>
      <c r="E90" s="724" t="s">
        <v>921</v>
      </c>
      <c r="F90" s="661" t="s">
        <v>864</v>
      </c>
      <c r="G90" s="725"/>
      <c r="H90" s="1024"/>
      <c r="I90" s="725"/>
      <c r="J90" s="1024"/>
      <c r="K90" s="290"/>
      <c r="X90" s="759">
        <v>0</v>
      </c>
    </row>
    <row s="1636" customFormat="1" customHeight="1" ht="11.25" hidden="1">
      <c r="A91" s="2393"/>
      <c r="B91" s="512"/>
      <c r="D91" s="666" t="s">
        <v>882</v>
      </c>
      <c r="E91" s="724" t="s">
        <v>922</v>
      </c>
      <c r="F91" s="661" t="s">
        <v>864</v>
      </c>
      <c r="G91" s="725"/>
      <c r="H91" s="1024"/>
      <c r="I91" s="725"/>
      <c r="J91" s="1024"/>
      <c r="K91" s="290"/>
      <c r="X91" s="759">
        <v>0</v>
      </c>
    </row>
    <row s="1636" customFormat="1" customHeight="1" ht="11.25" hidden="1">
      <c r="A92" s="2393"/>
      <c r="B92" s="512"/>
      <c r="D92" s="666" t="s">
        <v>884</v>
      </c>
      <c r="E92" s="724" t="s">
        <v>924</v>
      </c>
      <c r="F92" s="661" t="s">
        <v>864</v>
      </c>
      <c r="G92" s="725"/>
      <c r="H92" s="1024"/>
      <c r="I92" s="725"/>
      <c r="J92" s="1024"/>
      <c r="K92" s="290"/>
      <c r="X92" s="759">
        <v>0</v>
      </c>
    </row>
    <row s="1636" customFormat="1" customHeight="1" ht="11.25" hidden="1">
      <c r="A93" s="2393"/>
      <c r="B93" s="512"/>
      <c r="D93" s="666" t="s">
        <v>931</v>
      </c>
      <c r="E93" s="724" t="s">
        <v>926</v>
      </c>
      <c r="F93" s="661" t="s">
        <v>864</v>
      </c>
      <c r="G93" s="725"/>
      <c r="H93" s="1024"/>
      <c r="I93" s="725"/>
      <c r="J93" s="1024"/>
      <c r="K93" s="290"/>
      <c r="X93" s="759">
        <v>0</v>
      </c>
    </row>
    <row s="1636" customFormat="1" customHeight="1" ht="11.25" hidden="1">
      <c r="A94" s="2393"/>
      <c r="B94" s="512"/>
      <c r="D94" s="666" t="s">
        <v>932</v>
      </c>
      <c r="E94" s="724" t="s">
        <v>928</v>
      </c>
      <c r="F94" s="661" t="s">
        <v>864</v>
      </c>
      <c r="G94" s="725"/>
      <c r="H94" s="1024"/>
      <c r="I94" s="725"/>
      <c r="J94" s="1024"/>
      <c r="K94" s="290"/>
      <c r="X94" s="759">
        <v>0</v>
      </c>
    </row>
    <row s="1636" customFormat="1" customHeight="1" ht="24.75" hidden="1">
      <c r="A95" s="2393"/>
      <c r="B95" s="512"/>
      <c r="D95" s="666" t="s">
        <v>110</v>
      </c>
      <c r="E95" s="667" t="s">
        <v>933</v>
      </c>
      <c r="F95" s="726" t="s">
        <v>564</v>
      </c>
      <c r="G95" s="728"/>
      <c r="H95" s="1024"/>
      <c r="I95" s="728"/>
      <c r="J95" s="1024"/>
      <c r="K95" s="290" t="s">
        <v>934</v>
      </c>
      <c r="X95" s="759">
        <v>0</v>
      </c>
    </row>
    <row s="1636" customFormat="1" customHeight="1" ht="33.75" hidden="1">
      <c r="A96" s="2393"/>
      <c r="B96" s="512"/>
      <c r="D96" s="666" t="s">
        <v>91</v>
      </c>
      <c r="E96" s="667" t="s">
        <v>935</v>
      </c>
      <c r="F96" s="727" t="s">
        <v>825</v>
      </c>
      <c r="G96" s="729"/>
      <c r="H96" s="1024"/>
      <c r="I96" s="729"/>
      <c r="J96" s="1024"/>
      <c r="K96" s="290"/>
      <c r="X96" s="759">
        <v>0</v>
      </c>
    </row>
    <row s="1636" customFormat="1" customHeight="1" ht="22.5" hidden="1">
      <c r="A97" s="2393"/>
      <c r="B97" s="512" t="s">
        <v>594</v>
      </c>
      <c r="D97" s="666" t="s">
        <v>92</v>
      </c>
      <c r="E97" s="667" t="s">
        <v>936</v>
      </c>
      <c r="F97" s="727" t="s">
        <v>309</v>
      </c>
      <c r="G97" s="386"/>
      <c r="H97" s="1024"/>
      <c r="I97" s="386"/>
      <c r="J97" s="1024"/>
      <c r="K97" s="290" t="s">
        <v>637</v>
      </c>
      <c r="X97" s="759">
        <v>0</v>
      </c>
    </row>
    <row s="1636" customFormat="1" customHeight="1" ht="45" hidden="1">
      <c r="A98" s="2393"/>
      <c r="B98" s="512" t="s">
        <v>594</v>
      </c>
      <c r="D98" s="666" t="s">
        <v>937</v>
      </c>
      <c r="E98" s="668" t="s">
        <v>938</v>
      </c>
      <c r="F98" s="722" t="s">
        <v>309</v>
      </c>
      <c r="G98" s="386"/>
      <c r="H98" s="1024"/>
      <c r="I98" s="386"/>
      <c r="J98" s="1024"/>
      <c r="K98" s="290" t="s">
        <v>637</v>
      </c>
      <c r="X98" s="759">
        <v>0</v>
      </c>
    </row>
    <row s="1636" customFormat="1" customHeight="1" ht="95.25" hidden="1">
      <c r="A99" s="2393"/>
      <c r="B99" s="512" t="s">
        <v>594</v>
      </c>
      <c r="D99" s="666" t="s">
        <v>111</v>
      </c>
      <c r="E99" s="667" t="s">
        <v>939</v>
      </c>
      <c r="F99" s="722" t="s">
        <v>309</v>
      </c>
      <c r="G99" s="386"/>
      <c r="H99" s="1024"/>
      <c r="I99" s="386"/>
      <c r="J99" s="1024"/>
      <c r="K99" s="290" t="s">
        <v>637</v>
      </c>
      <c r="X99" s="759">
        <v>0</v>
      </c>
    </row>
    <row s="1636" customFormat="1" customHeight="1" ht="22.5" hidden="1">
      <c r="A100" s="2393"/>
      <c r="B100" s="512" t="s">
        <v>594</v>
      </c>
      <c r="D100" s="666" t="s">
        <v>147</v>
      </c>
      <c r="E100" s="667" t="s">
        <v>940</v>
      </c>
      <c r="F100" s="722" t="s">
        <v>309</v>
      </c>
      <c r="G100" s="386"/>
      <c r="H100" s="1024"/>
      <c r="I100" s="386"/>
      <c r="J100" s="1024"/>
      <c r="K100" s="290" t="s">
        <v>637</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35D31A-A1B6-42EA-D964-FF87C909662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"Ресурс"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c r="F13" s="2113" t="s">
        <v>65</v>
      </c>
      <c r="G13" s="2114"/>
      <c r="H13" s="2115">
        <v>1</v>
      </c>
      <c r="I13" s="2106" t="str">
        <f>IF(U13="","",INDEX(TERRITORY_MR_LIST,MATCH(U13,TERRITORY_LIST_ID,0)))</f>
        <v/>
      </c>
      <c r="J13" s="2108" t="s">
        <v>19</v>
      </c>
      <c r="K13" s="603"/>
      <c r="L13" s="528" t="s">
        <v>108</v>
      </c>
      <c r="M13" s="604" t="s">
        <v>28</v>
      </c>
      <c r="N13" s="813"/>
      <c r="O13" s="1417" t="s">
        <v>116</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28</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8F751-21A8-DEC7-D7DC-3DFF54B446C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532</v>
      </c>
      <c r="D3" s="690" t="str">
        <f>B3&amp;".1"</f>
        <v>.1</v>
      </c>
      <c r="E3" s="691" t="s">
        <v>941</v>
      </c>
      <c r="F3" s="692" t="s">
        <v>309</v>
      </c>
      <c r="G3" s="687"/>
      <c r="H3" s="402"/>
      <c r="I3" s="687"/>
      <c r="J3" s="402"/>
      <c r="K3" s="290" t="s">
        <v>942</v>
      </c>
      <c r="V3" s="506">
        <v>0</v>
      </c>
    </row>
    <row customHeight="1" ht="15" hidden="1">
      <c r="A4" s="506"/>
      <c r="B4" s="2398"/>
      <c r="C4" s="2399"/>
      <c r="D4" s="690" t="str">
        <f>B3&amp;".2"</f>
        <v>.2</v>
      </c>
      <c r="E4" s="691" t="s">
        <v>943</v>
      </c>
      <c r="F4" s="692" t="s">
        <v>309</v>
      </c>
      <c r="G4" s="1739" t="s">
        <v>28</v>
      </c>
      <c r="H4" s="402"/>
      <c r="I4" s="1739" t="s">
        <v>28</v>
      </c>
      <c r="J4" s="402"/>
      <c r="K4" s="290" t="s">
        <v>944</v>
      </c>
      <c r="V4" s="506">
        <v>0</v>
      </c>
    </row>
    <row s="1367" customFormat="1" customHeight="1" ht="15" hidden="1">
      <c r="C5" s="673"/>
      <c r="U5" s="421"/>
      <c r="V5" s="418">
        <v>0</v>
      </c>
    </row>
    <row customHeight="1" ht="22.5" hidden="1">
      <c r="A6" s="506"/>
      <c r="B6" s="2398"/>
      <c r="C6" s="2399" t="s">
        <v>532</v>
      </c>
      <c r="D6" s="690" t="str">
        <f>B6&amp;".1"</f>
        <v>.1</v>
      </c>
      <c r="E6" s="691" t="s">
        <v>945</v>
      </c>
      <c r="F6" s="692" t="s">
        <v>309</v>
      </c>
      <c r="G6" s="687"/>
      <c r="H6" s="402"/>
      <c r="I6" s="687"/>
      <c r="J6" s="402"/>
      <c r="K6" s="290" t="s">
        <v>946</v>
      </c>
      <c r="V6" s="506">
        <v>0</v>
      </c>
    </row>
    <row customHeight="1" ht="15" hidden="1">
      <c r="A7" s="506"/>
      <c r="B7" s="2398"/>
      <c r="C7" s="2399"/>
      <c r="D7" s="690" t="str">
        <f>B6&amp;".2"</f>
        <v>.2</v>
      </c>
      <c r="E7" s="691" t="s">
        <v>943</v>
      </c>
      <c r="F7" s="692" t="s">
        <v>309</v>
      </c>
      <c r="G7" s="1739" t="s">
        <v>28</v>
      </c>
      <c r="H7" s="402"/>
      <c r="I7" s="1739" t="s">
        <v>28</v>
      </c>
      <c r="J7" s="402"/>
      <c r="K7" s="290" t="s">
        <v>944</v>
      </c>
      <c r="V7" s="506">
        <v>0</v>
      </c>
    </row>
    <row s="1367" customFormat="1" customHeight="1" ht="15" hidden="1">
      <c r="C8" s="673"/>
      <c r="U8" s="421"/>
      <c r="V8" s="418">
        <v>0</v>
      </c>
    </row>
    <row customHeight="1" ht="22.5" hidden="1">
      <c r="A9" s="506"/>
      <c r="B9" s="2398"/>
      <c r="C9" s="2399" t="s">
        <v>532</v>
      </c>
      <c r="D9" s="690" t="str">
        <f>B9&amp;".1"</f>
        <v>.1</v>
      </c>
      <c r="E9" s="691" t="s">
        <v>947</v>
      </c>
      <c r="F9" s="692" t="s">
        <v>309</v>
      </c>
      <c r="G9" s="698" t="s">
        <v>28</v>
      </c>
      <c r="H9" s="402" t="s">
        <v>28</v>
      </c>
      <c r="I9" s="698" t="s">
        <v>28</v>
      </c>
      <c r="J9" s="402" t="s">
        <v>28</v>
      </c>
      <c r="K9" s="290"/>
      <c r="V9" s="506">
        <v>0</v>
      </c>
    </row>
    <row customHeight="1" ht="15" hidden="1">
      <c r="A10" s="506"/>
      <c r="B10" s="2398"/>
      <c r="C10" s="2399"/>
      <c r="D10" s="690" t="str">
        <f>B9&amp;".2"</f>
        <v>.2</v>
      </c>
      <c r="E10" s="691" t="s">
        <v>948</v>
      </c>
      <c r="F10" s="692" t="s">
        <v>309</v>
      </c>
      <c r="G10" s="1733" t="s">
        <v>28</v>
      </c>
      <c r="H10" s="402" t="s">
        <v>28</v>
      </c>
      <c r="I10" s="1733" t="s">
        <v>28</v>
      </c>
      <c r="J10" s="402" t="s">
        <v>28</v>
      </c>
      <c r="K10" s="290" t="s">
        <v>949</v>
      </c>
      <c r="V10" s="506">
        <v>0</v>
      </c>
    </row>
    <row customHeight="1" ht="15" hidden="1">
      <c r="A11" s="506"/>
      <c r="B11" s="2398"/>
      <c r="C11" s="2399"/>
      <c r="D11" s="690" t="str">
        <f>B9&amp;".3"</f>
        <v>.3</v>
      </c>
      <c r="E11" s="691" t="s">
        <v>950</v>
      </c>
      <c r="F11" s="692" t="s">
        <v>309</v>
      </c>
      <c r="G11" s="1733" t="s">
        <v>28</v>
      </c>
      <c r="H11" s="402" t="s">
        <v>28</v>
      </c>
      <c r="I11" s="1733" t="s">
        <v>28</v>
      </c>
      <c r="J11" s="402" t="s">
        <v>28</v>
      </c>
      <c r="K11" s="290" t="s">
        <v>951</v>
      </c>
      <c r="V11" s="506">
        <v>0</v>
      </c>
    </row>
    <row s="1367" customFormat="1" customHeight="1" ht="15" hidden="1">
      <c r="C12" s="673"/>
      <c r="U12" s="421"/>
      <c r="V12" s="418">
        <v>0</v>
      </c>
    </row>
    <row customHeight="1" ht="33.75" hidden="1">
      <c r="A13" s="506"/>
      <c r="B13" s="2398"/>
      <c r="C13" s="2399" t="s">
        <v>532</v>
      </c>
      <c r="D13" s="690" t="str">
        <f>B13&amp;".1"</f>
        <v>.1</v>
      </c>
      <c r="E13" s="691" t="s">
        <v>952</v>
      </c>
      <c r="F13" s="692" t="s">
        <v>309</v>
      </c>
      <c r="G13" s="698" t="s">
        <v>28</v>
      </c>
      <c r="H13" s="402" t="s">
        <v>28</v>
      </c>
      <c r="I13" s="698" t="s">
        <v>28</v>
      </c>
      <c r="J13" s="402" t="s">
        <v>28</v>
      </c>
      <c r="K13" s="290" t="s">
        <v>953</v>
      </c>
      <c r="V13" s="506">
        <v>0</v>
      </c>
    </row>
    <row customHeight="1" ht="15" hidden="1">
      <c r="B14" s="2398"/>
      <c r="C14" s="2399"/>
      <c r="D14" s="690" t="str">
        <f>B13&amp;".2"</f>
        <v>.2</v>
      </c>
      <c r="E14" s="691" t="s">
        <v>954</v>
      </c>
      <c r="F14" s="692" t="s">
        <v>309</v>
      </c>
      <c r="G14" s="1733" t="s">
        <v>28</v>
      </c>
      <c r="H14" s="402" t="s">
        <v>28</v>
      </c>
      <c r="I14" s="1733" t="s">
        <v>28</v>
      </c>
      <c r="J14" s="402" t="s">
        <v>28</v>
      </c>
      <c r="K14" s="290" t="s">
        <v>955</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ООО "Ресурс"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f>IF(I25="","",INDEX(DIFFERENTIATION_UNMERGE_VD,MATCH(I25,DIFFERENTIATION_ID_DIFF,0)))</f>
        <v>0</v>
      </c>
      <c r="J26" s="2397"/>
      <c r="K26" s="2176" t="s">
        <v>304</v>
      </c>
      <c r="V26" s="506">
        <v>15</v>
      </c>
    </row>
    <row s="1636" customFormat="1" customHeight="1" ht="15.75">
      <c r="A27" s="760"/>
      <c r="C27" s="177"/>
      <c r="D27" s="712"/>
      <c r="E27" s="2368" t="s">
        <v>570</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571</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303</v>
      </c>
      <c r="E29" s="2371"/>
      <c r="F29" s="2371"/>
      <c r="G29" s="888"/>
      <c r="H29" s="888"/>
      <c r="I29" s="888"/>
      <c r="J29" s="889"/>
      <c r="K29" s="2196"/>
      <c r="U29" s="676"/>
      <c r="V29" s="759">
        <v>15</v>
      </c>
    </row>
    <row customHeight="1" ht="35.699999999999996">
      <c r="C30" s="177"/>
      <c r="D30" s="762" t="s">
        <v>87</v>
      </c>
      <c r="E30" s="761" t="s">
        <v>305</v>
      </c>
      <c r="F30" s="761" t="s">
        <v>572</v>
      </c>
      <c r="G30" s="809" t="s">
        <v>306</v>
      </c>
      <c r="H30" s="808" t="s">
        <v>393</v>
      </c>
      <c r="I30" s="685" t="s">
        <v>306</v>
      </c>
      <c r="J30" s="466" t="s">
        <v>393</v>
      </c>
      <c r="K30" s="2202"/>
      <c r="V30" s="506">
        <v>34</v>
      </c>
    </row>
    <row customHeight="1" ht="15" hidden="1">
      <c r="C31" s="177"/>
      <c r="D31" s="594"/>
      <c r="E31" s="594"/>
      <c r="F31" s="594"/>
      <c r="G31" s="660"/>
      <c r="H31" s="660"/>
      <c r="I31" s="660"/>
      <c r="J31" s="660"/>
      <c r="K31" s="290"/>
      <c r="V31" s="506">
        <v>0</v>
      </c>
    </row>
    <row customHeight="1" ht="24">
      <c r="A32" s="506"/>
      <c r="B32" s="506" t="s">
        <v>956</v>
      </c>
      <c r="C32" s="527"/>
      <c r="D32" s="693">
        <v>1</v>
      </c>
      <c r="E32" s="694" t="s">
        <v>957</v>
      </c>
      <c r="F32" s="692" t="s">
        <v>309</v>
      </c>
      <c r="G32" s="814" t="s">
        <v>309</v>
      </c>
      <c r="H32" s="814" t="s">
        <v>309</v>
      </c>
      <c r="I32" s="692" t="s">
        <v>309</v>
      </c>
      <c r="J32" s="692" t="s">
        <v>309</v>
      </c>
      <c r="K32" s="290"/>
      <c r="V32" s="506">
        <v>23</v>
      </c>
    </row>
    <row customHeight="1" ht="11.549999999999999">
      <c r="A33" s="506"/>
      <c r="C33" s="506"/>
      <c r="D33" s="348"/>
      <c r="E33" s="581" t="s">
        <v>592</v>
      </c>
      <c r="F33" s="573"/>
      <c r="G33" s="573"/>
      <c r="H33" s="573"/>
      <c r="I33" s="573"/>
      <c r="J33" s="573"/>
      <c r="K33" s="574"/>
      <c r="U33" s="506"/>
      <c r="V33" s="506">
        <v>11</v>
      </c>
    </row>
    <row customHeight="1" ht="24">
      <c r="A34" s="506"/>
      <c r="B34" s="582" t="s">
        <v>642</v>
      </c>
      <c r="C34" s="527"/>
      <c r="D34" s="693">
        <v>2</v>
      </c>
      <c r="E34" s="694" t="s">
        <v>958</v>
      </c>
      <c r="F34" s="821" t="s">
        <v>309</v>
      </c>
      <c r="G34" s="821" t="s">
        <v>309</v>
      </c>
      <c r="H34" s="821" t="s">
        <v>309</v>
      </c>
      <c r="I34" s="692"/>
      <c r="J34" s="692"/>
      <c r="K34" s="290"/>
      <c r="V34" s="506">
        <v>23</v>
      </c>
    </row>
    <row customHeight="1" ht="11.549999999999999">
      <c r="A35" s="506"/>
      <c r="C35" s="506"/>
      <c r="D35" s="348"/>
      <c r="E35" s="581" t="s">
        <v>959</v>
      </c>
      <c r="F35" s="573"/>
      <c r="G35" s="695"/>
      <c r="H35" s="573"/>
      <c r="I35" s="695"/>
      <c r="J35" s="573"/>
      <c r="K35" s="574"/>
      <c r="U35" s="506"/>
      <c r="V35" s="506">
        <v>11</v>
      </c>
    </row>
    <row customHeight="1" ht="71.25">
      <c r="A36" s="506"/>
      <c r="B36" s="506" t="s">
        <v>960</v>
      </c>
      <c r="C36" s="527"/>
      <c r="D36" s="693">
        <v>3</v>
      </c>
      <c r="E36" s="694" t="s">
        <v>961</v>
      </c>
      <c r="F36" s="696" t="s">
        <v>309</v>
      </c>
      <c r="G36" s="815" t="s">
        <v>962</v>
      </c>
      <c r="H36" s="814" t="s">
        <v>309</v>
      </c>
      <c r="I36" s="525" t="s">
        <v>962</v>
      </c>
      <c r="J36" s="692" t="s">
        <v>309</v>
      </c>
      <c r="K36" s="290" t="s">
        <v>963</v>
      </c>
      <c r="V36" s="506">
        <v>68</v>
      </c>
    </row>
    <row customHeight="1" ht="11.549999999999999">
      <c r="A37" s="506"/>
      <c r="C37" s="506"/>
      <c r="D37" s="348"/>
      <c r="E37" s="581" t="s">
        <v>964</v>
      </c>
      <c r="F37" s="573"/>
      <c r="G37" s="695"/>
      <c r="H37" s="695"/>
      <c r="I37" s="695"/>
      <c r="J37" s="695"/>
      <c r="K37" s="574"/>
      <c r="U37" s="506"/>
      <c r="V37" s="506">
        <v>11</v>
      </c>
    </row>
    <row customHeight="1" ht="71.25">
      <c r="A38" s="506"/>
      <c r="B38" s="506" t="s">
        <v>965</v>
      </c>
      <c r="C38" s="527"/>
      <c r="D38" s="693">
        <v>4</v>
      </c>
      <c r="E38" s="694" t="s">
        <v>966</v>
      </c>
      <c r="F38" s="696" t="s">
        <v>309</v>
      </c>
      <c r="G38" s="815" t="s">
        <v>962</v>
      </c>
      <c r="H38" s="816" t="s">
        <v>309</v>
      </c>
      <c r="I38" s="525" t="s">
        <v>962</v>
      </c>
      <c r="J38" s="522" t="s">
        <v>309</v>
      </c>
      <c r="K38" s="680" t="s">
        <v>967</v>
      </c>
      <c r="V38" s="506">
        <v>68</v>
      </c>
    </row>
    <row customHeight="1" ht="11.549999999999999">
      <c r="A39" s="506"/>
      <c r="C39" s="506"/>
      <c r="D39" s="348"/>
      <c r="E39" s="581" t="s">
        <v>968</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F2D89C-C548-EF48-591F-B3FF531DBC2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969</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ООО "Ресурс"</v>
      </c>
      <c r="G6" s="2250"/>
      <c r="H6" s="2250"/>
      <c r="I6" s="2250"/>
      <c r="J6" s="2250"/>
      <c r="K6" s="2250"/>
      <c r="M6" s="583"/>
      <c r="AB6" s="1149"/>
      <c r="AE6" s="1632">
        <v>16</v>
      </c>
    </row>
    <row customHeight="1" ht="10.5">
      <c r="AE7" s="759">
        <v>10</v>
      </c>
    </row>
    <row customHeight="1" ht="10.5">
      <c r="A8" s="1052"/>
      <c r="B8" s="1052"/>
      <c r="C8" s="1052"/>
      <c r="F8" s="2102" t="s">
        <v>303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969</v>
      </c>
      <c r="H9" s="2176" t="s">
        <v>970</v>
      </c>
      <c r="I9" s="2128" t="s">
        <v>971</v>
      </c>
      <c r="J9" s="2128" t="s">
        <v>972</v>
      </c>
      <c r="K9" s="2128" t="s">
        <v>973</v>
      </c>
      <c r="L9" s="2128" t="s">
        <v>974</v>
      </c>
      <c r="M9" s="2128" t="s">
        <v>975</v>
      </c>
      <c r="N9" s="2210" t="s">
        <v>976</v>
      </c>
      <c r="O9" s="2210"/>
      <c r="P9" s="2210"/>
      <c r="Q9" s="2400" t="s">
        <v>977</v>
      </c>
      <c r="R9" s="2401"/>
      <c r="S9" s="2401"/>
      <c r="T9" s="2402"/>
      <c r="U9" s="2400" t="s">
        <v>978</v>
      </c>
      <c r="V9" s="2401"/>
      <c r="W9" s="2401"/>
      <c r="X9" s="2402"/>
      <c r="Y9" s="2102" t="s">
        <v>979</v>
      </c>
      <c r="Z9" s="2103"/>
      <c r="AA9" s="2103"/>
      <c r="AB9" s="2104"/>
      <c r="AE9" s="759">
        <v>41</v>
      </c>
    </row>
    <row customHeight="1" ht="43.050000000000004">
      <c r="A10" s="906"/>
      <c r="B10" s="906"/>
      <c r="C10" s="906"/>
      <c r="F10" s="2176"/>
      <c r="G10" s="2176"/>
      <c r="H10" s="2233"/>
      <c r="I10" s="2176"/>
      <c r="J10" s="2176"/>
      <c r="K10" s="2176"/>
      <c r="L10" s="2176"/>
      <c r="M10" s="2176"/>
      <c r="N10" s="904" t="s">
        <v>980</v>
      </c>
      <c r="O10" s="904" t="s">
        <v>981</v>
      </c>
      <c r="P10" s="905" t="s">
        <v>982</v>
      </c>
      <c r="Q10" s="916" t="s">
        <v>88</v>
      </c>
      <c r="R10" s="916" t="s">
        <v>983</v>
      </c>
      <c r="S10" s="916" t="s">
        <v>984</v>
      </c>
      <c r="T10" s="917" t="s">
        <v>985</v>
      </c>
      <c r="U10" s="916" t="s">
        <v>88</v>
      </c>
      <c r="V10" s="916" t="s">
        <v>986</v>
      </c>
      <c r="W10" s="916" t="s">
        <v>984</v>
      </c>
      <c r="X10" s="917" t="s">
        <v>985</v>
      </c>
      <c r="Y10" s="302" t="s">
        <v>987</v>
      </c>
      <c r="Z10" s="2102" t="s">
        <v>87</v>
      </c>
      <c r="AA10" s="2104"/>
      <c r="AB10" s="1050" t="s">
        <v>988</v>
      </c>
      <c r="AE10" s="759">
        <v>41</v>
      </c>
    </row>
    <row s="1643" customFormat="1" customHeight="1" ht="5.25" hidden="1">
      <c r="A11" s="1053"/>
      <c r="B11" s="1053"/>
      <c r="C11" s="1053"/>
      <c r="E11" s="1051"/>
      <c r="F11" s="2407" t="s">
        <v>379</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989</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990</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AF79D-30AD-8FF5-CF44-E4C12583B5A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ООО "Ресурс"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991</v>
      </c>
      <c r="G9" s="2410" t="s">
        <v>992</v>
      </c>
      <c r="H9" s="2411"/>
      <c r="I9" s="2128" t="s">
        <v>993</v>
      </c>
      <c r="J9" s="2128"/>
      <c r="K9" s="2128" t="s">
        <v>994</v>
      </c>
      <c r="L9" s="2128"/>
      <c r="M9" s="2128"/>
      <c r="N9" s="2128"/>
      <c r="O9" s="2128"/>
      <c r="P9" s="2128"/>
      <c r="Q9" s="2128"/>
      <c r="R9" s="2128"/>
      <c r="S9" s="2128"/>
      <c r="T9" s="2128"/>
      <c r="U9" s="2128"/>
      <c r="V9" s="2128"/>
      <c r="W9" s="2128"/>
      <c r="X9" s="2128"/>
      <c r="Y9" s="2128"/>
      <c r="Z9" s="2193" t="s">
        <v>995</v>
      </c>
      <c r="AA9" s="2194"/>
      <c r="AB9" s="2128" t="s">
        <v>996</v>
      </c>
      <c r="AC9" s="2128"/>
      <c r="AD9" s="2128"/>
      <c r="AE9" s="2128"/>
      <c r="AF9" s="2176" t="s">
        <v>997</v>
      </c>
      <c r="AG9" s="2128" t="s">
        <v>998</v>
      </c>
      <c r="AH9" s="2128"/>
      <c r="AI9" s="2176" t="s">
        <v>999</v>
      </c>
      <c r="AJ9" s="2128" t="s">
        <v>1000</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1001</v>
      </c>
      <c r="L10" s="2102" t="s">
        <v>1002</v>
      </c>
      <c r="M10" s="2104"/>
      <c r="N10" s="2128" t="s">
        <v>1003</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1004</v>
      </c>
      <c r="M11" s="2176" t="s">
        <v>1005</v>
      </c>
      <c r="N11" s="2128" t="s">
        <v>1006</v>
      </c>
      <c r="O11" s="2128"/>
      <c r="P11" s="2419" t="s">
        <v>987</v>
      </c>
      <c r="Q11" s="2419" t="s">
        <v>1007</v>
      </c>
      <c r="R11" s="2419" t="s">
        <v>1008</v>
      </c>
      <c r="S11" s="2419" t="s">
        <v>1009</v>
      </c>
      <c r="T11" s="2419"/>
      <c r="U11" s="2419"/>
      <c r="V11" s="2419"/>
      <c r="W11" s="2419"/>
      <c r="X11" s="2419"/>
      <c r="Y11" s="2419"/>
      <c r="Z11" s="2195"/>
      <c r="AA11" s="2196"/>
      <c r="AB11" s="2128" t="s">
        <v>1010</v>
      </c>
      <c r="AC11" s="2128"/>
      <c r="AD11" s="2102" t="s">
        <v>1011</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1012</v>
      </c>
      <c r="K12" s="2128"/>
      <c r="L12" s="2233"/>
      <c r="M12" s="2233"/>
      <c r="N12" s="2128"/>
      <c r="O12" s="2128"/>
      <c r="P12" s="2419"/>
      <c r="Q12" s="2419"/>
      <c r="R12" s="2419"/>
      <c r="S12" s="1135" t="s">
        <v>85</v>
      </c>
      <c r="T12" s="1135" t="s">
        <v>86</v>
      </c>
      <c r="U12" s="1135" t="s">
        <v>84</v>
      </c>
      <c r="V12" s="1135" t="s">
        <v>1013</v>
      </c>
      <c r="W12" s="1135" t="s">
        <v>84</v>
      </c>
      <c r="X12" s="1135" t="s">
        <v>1014</v>
      </c>
      <c r="Y12" s="1135" t="s">
        <v>1015</v>
      </c>
      <c r="Z12" s="2201"/>
      <c r="AA12" s="2202"/>
      <c r="AB12" s="1142" t="s">
        <v>1016</v>
      </c>
      <c r="AC12" s="1142" t="s">
        <v>1017</v>
      </c>
      <c r="AD12" s="1142" t="s">
        <v>1016</v>
      </c>
      <c r="AE12" s="1142" t="s">
        <v>1017</v>
      </c>
      <c r="AF12" s="2233"/>
      <c r="AG12" s="1155" t="s">
        <v>1018</v>
      </c>
      <c r="AH12" s="1155" t="s">
        <v>1019</v>
      </c>
      <c r="AI12" s="2233"/>
      <c r="AJ12" s="1155" t="s">
        <v>1018</v>
      </c>
      <c r="AK12" s="1155" t="s">
        <v>1019</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1020</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E445E8-7936-38CD-A60C-E632CAB0878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ООО "Ресурс"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303</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1021</v>
      </c>
      <c r="H10" s="2427" t="s">
        <v>1022</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1023</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1024</v>
      </c>
      <c r="G14" s="2422" t="s">
        <v>1025</v>
      </c>
      <c r="H14" s="2422"/>
      <c r="I14" s="2422"/>
      <c r="J14" s="2422"/>
      <c r="K14" s="1235"/>
      <c r="W14" s="1156">
        <v>11</v>
      </c>
    </row>
    <row customHeight="1" ht="11.549999999999999">
      <c r="F15" s="1231">
        <v>1</v>
      </c>
      <c r="G15" s="691" t="s">
        <v>1026</v>
      </c>
      <c r="H15" s="1237">
        <f>SUM(I15:J15)</f>
        <v>0</v>
      </c>
      <c r="I15" s="1237">
        <f>SUM(I16:I27)</f>
        <v>0</v>
      </c>
      <c r="J15" s="1226"/>
      <c r="K15" s="1235"/>
      <c r="W15" s="1156">
        <v>11</v>
      </c>
    </row>
    <row customHeight="1" ht="24">
      <c r="F16" s="1231" t="s">
        <v>1027</v>
      </c>
      <c r="G16" s="1238" t="s">
        <v>1028</v>
      </c>
      <c r="H16" s="1237">
        <f>SUM(I16:J16)</f>
        <v>0</v>
      </c>
      <c r="I16" s="1236"/>
      <c r="J16" s="1226"/>
      <c r="K16" s="1235"/>
      <c r="W16" s="1156">
        <v>23</v>
      </c>
    </row>
    <row customHeight="1" ht="24">
      <c r="F17" s="1231" t="s">
        <v>1029</v>
      </c>
      <c r="G17" s="1238" t="s">
        <v>1030</v>
      </c>
      <c r="H17" s="1237">
        <f>SUM(I17:J17)</f>
        <v>0</v>
      </c>
      <c r="I17" s="1236"/>
      <c r="J17" s="1226"/>
      <c r="K17" s="1235"/>
      <c r="W17" s="1156">
        <v>23</v>
      </c>
    </row>
    <row customHeight="1" ht="35.699999999999996">
      <c r="F18" s="1231" t="s">
        <v>1031</v>
      </c>
      <c r="G18" s="1238" t="s">
        <v>1032</v>
      </c>
      <c r="H18" s="1237">
        <f>SUM(I18:J18)</f>
        <v>0</v>
      </c>
      <c r="I18" s="1236"/>
      <c r="J18" s="1226"/>
      <c r="K18" s="1235"/>
      <c r="W18" s="1156">
        <v>34</v>
      </c>
    </row>
    <row customHeight="1" ht="35.699999999999996">
      <c r="F19" s="1231" t="s">
        <v>1033</v>
      </c>
      <c r="G19" s="1238" t="s">
        <v>1034</v>
      </c>
      <c r="H19" s="1237">
        <f>SUM(I19:J19)</f>
        <v>0</v>
      </c>
      <c r="I19" s="1236"/>
      <c r="J19" s="1226"/>
      <c r="K19" s="1235"/>
      <c r="W19" s="1156">
        <v>34</v>
      </c>
    </row>
    <row customHeight="1" ht="48.29999999999999">
      <c r="F20" s="1231" t="s">
        <v>1035</v>
      </c>
      <c r="G20" s="1238" t="s">
        <v>1036</v>
      </c>
      <c r="H20" s="1237">
        <f>SUM(I20:J20)</f>
        <v>0</v>
      </c>
      <c r="I20" s="1236"/>
      <c r="J20" s="1226"/>
      <c r="K20" s="1235"/>
      <c r="W20" s="1156">
        <v>46</v>
      </c>
    </row>
    <row customHeight="1" ht="35.699999999999996">
      <c r="F21" s="1231" t="s">
        <v>1037</v>
      </c>
      <c r="G21" s="1238" t="s">
        <v>1038</v>
      </c>
      <c r="H21" s="1237">
        <f>SUM(I21:J21)</f>
        <v>0</v>
      </c>
      <c r="I21" s="1236"/>
      <c r="J21" s="1226"/>
      <c r="K21" s="1235"/>
      <c r="W21" s="1156">
        <v>34</v>
      </c>
    </row>
    <row customHeight="1" ht="35.699999999999996">
      <c r="F22" s="1231" t="s">
        <v>1039</v>
      </c>
      <c r="G22" s="1238" t="s">
        <v>1040</v>
      </c>
      <c r="H22" s="1237">
        <f>SUM(I22:J22)</f>
        <v>0</v>
      </c>
      <c r="I22" s="1236"/>
      <c r="J22" s="1226"/>
      <c r="K22" s="1235"/>
      <c r="W22" s="1156">
        <v>34</v>
      </c>
    </row>
    <row customHeight="1" ht="24">
      <c r="F23" s="1231" t="s">
        <v>1041</v>
      </c>
      <c r="G23" s="1238" t="s">
        <v>1042</v>
      </c>
      <c r="H23" s="1237">
        <f>SUM(I23:J23)</f>
        <v>0</v>
      </c>
      <c r="I23" s="1236"/>
      <c r="J23" s="1226"/>
      <c r="K23" s="1235"/>
      <c r="W23" s="1156">
        <v>23</v>
      </c>
    </row>
    <row customHeight="1" ht="24">
      <c r="F24" s="1231" t="s">
        <v>1043</v>
      </c>
      <c r="G24" s="1238" t="s">
        <v>1044</v>
      </c>
      <c r="H24" s="1237">
        <f>SUM(I24:J24)</f>
        <v>0</v>
      </c>
      <c r="I24" s="1236"/>
      <c r="J24" s="1226"/>
      <c r="K24" s="1235"/>
      <c r="W24" s="1156">
        <v>23</v>
      </c>
    </row>
    <row customHeight="1" ht="35.699999999999996">
      <c r="F25" s="1231" t="s">
        <v>1045</v>
      </c>
      <c r="G25" s="1238" t="s">
        <v>1046</v>
      </c>
      <c r="H25" s="1237">
        <f>SUM(I25:J25)</f>
        <v>0</v>
      </c>
      <c r="I25" s="1236"/>
      <c r="J25" s="1226"/>
      <c r="K25" s="1235"/>
      <c r="W25" s="1156">
        <v>34</v>
      </c>
    </row>
    <row customHeight="1" ht="35.699999999999996">
      <c r="F26" s="1231" t="s">
        <v>1047</v>
      </c>
      <c r="G26" s="1238" t="s">
        <v>1048</v>
      </c>
      <c r="H26" s="1237">
        <f>SUM(I26:J26)</f>
        <v>0</v>
      </c>
      <c r="I26" s="1236"/>
      <c r="J26" s="1226"/>
      <c r="K26" s="1235"/>
      <c r="W26" s="1156">
        <v>34</v>
      </c>
    </row>
    <row customHeight="1" ht="11.549999999999999">
      <c r="F27" s="1231" t="s">
        <v>1049</v>
      </c>
      <c r="G27" s="1238" t="s">
        <v>1050</v>
      </c>
      <c r="H27" s="1237">
        <f>SUM(I27:J27)</f>
        <v>0</v>
      </c>
      <c r="I27" s="1236"/>
      <c r="J27" s="1226"/>
      <c r="K27" s="1235"/>
      <c r="W27" s="1156">
        <v>11</v>
      </c>
    </row>
    <row customHeight="1" ht="11.549999999999999">
      <c r="F28" s="1231">
        <v>2</v>
      </c>
      <c r="G28" s="691" t="s">
        <v>1051</v>
      </c>
      <c r="H28" s="1237">
        <f>SUM(I28:J28)</f>
        <v>0</v>
      </c>
      <c r="I28" s="1237">
        <f>SUM(I29:I31)</f>
        <v>0</v>
      </c>
      <c r="J28" s="1226"/>
      <c r="K28" s="1235"/>
      <c r="W28" s="1156">
        <v>11</v>
      </c>
    </row>
    <row customHeight="1" ht="11.549999999999999">
      <c r="F29" s="1231" t="s">
        <v>714</v>
      </c>
      <c r="G29" s="1238" t="s">
        <v>1052</v>
      </c>
      <c r="H29" s="1237">
        <f>SUM(I29:J29)</f>
        <v>0</v>
      </c>
      <c r="I29" s="1236"/>
      <c r="J29" s="1226"/>
      <c r="K29" s="1235"/>
      <c r="W29" s="1156">
        <v>11</v>
      </c>
    </row>
    <row customHeight="1" ht="11.549999999999999">
      <c r="F30" s="1231" t="s">
        <v>310</v>
      </c>
      <c r="G30" s="1238" t="s">
        <v>1053</v>
      </c>
      <c r="H30" s="1237">
        <f>SUM(I30:J30)</f>
        <v>0</v>
      </c>
      <c r="I30" s="1236"/>
      <c r="J30" s="1226"/>
      <c r="K30" s="1235"/>
      <c r="W30" s="1156">
        <v>11</v>
      </c>
    </row>
    <row customHeight="1" ht="11.549999999999999">
      <c r="F31" s="1231" t="s">
        <v>313</v>
      </c>
      <c r="G31" s="1238" t="s">
        <v>1054</v>
      </c>
      <c r="H31" s="1237">
        <f>SUM(I31:J31)</f>
        <v>0</v>
      </c>
      <c r="I31" s="1236"/>
      <c r="J31" s="1226"/>
      <c r="K31" s="1235"/>
      <c r="W31" s="1156">
        <v>11</v>
      </c>
    </row>
    <row customHeight="1" ht="11.549999999999999">
      <c r="F32" s="1231">
        <v>3</v>
      </c>
      <c r="G32" s="691" t="s">
        <v>1055</v>
      </c>
      <c r="H32" s="1237">
        <f>SUM(I32:J32)</f>
        <v>0</v>
      </c>
      <c r="I32" s="1237">
        <f>SUM(I33:I34)</f>
        <v>0</v>
      </c>
      <c r="J32" s="1226"/>
      <c r="K32" s="1235"/>
      <c r="W32" s="1156">
        <v>11</v>
      </c>
    </row>
    <row customHeight="1" ht="48.29999999999999">
      <c r="F33" s="1231" t="s">
        <v>327</v>
      </c>
      <c r="G33" s="1238" t="s">
        <v>1056</v>
      </c>
      <c r="H33" s="1237">
        <f>SUM(I33:J33)</f>
        <v>0</v>
      </c>
      <c r="I33" s="1236"/>
      <c r="J33" s="1226"/>
      <c r="K33" s="1235"/>
      <c r="W33" s="1156">
        <v>46</v>
      </c>
    </row>
    <row customHeight="1" ht="11.549999999999999">
      <c r="F34" s="1231" t="s">
        <v>335</v>
      </c>
      <c r="G34" s="1238" t="s">
        <v>1057</v>
      </c>
      <c r="H34" s="1237">
        <f>SUM(I34:J34)</f>
        <v>0</v>
      </c>
      <c r="I34" s="1236"/>
      <c r="J34" s="1226"/>
      <c r="K34" s="1235"/>
      <c r="W34" s="1156">
        <v>11</v>
      </c>
    </row>
    <row customHeight="1" ht="11.549999999999999">
      <c r="F35" s="1231">
        <v>4</v>
      </c>
      <c r="G35" s="691" t="s">
        <v>1058</v>
      </c>
      <c r="H35" s="1237">
        <f>SUM(I35:J35)</f>
        <v>0</v>
      </c>
      <c r="I35" s="1236"/>
      <c r="J35" s="1226"/>
      <c r="K35" s="1235"/>
      <c r="W35" s="1156">
        <v>11</v>
      </c>
    </row>
    <row customHeight="1" ht="11.549999999999999">
      <c r="F36" s="1231"/>
      <c r="G36" s="694" t="s">
        <v>1059</v>
      </c>
      <c r="H36" s="1237">
        <f>SUM(I36:J36)</f>
        <v>0</v>
      </c>
      <c r="I36" s="1237">
        <f>SUM(I15,I28,I32,I35)</f>
        <v>0</v>
      </c>
      <c r="J36" s="1226"/>
      <c r="K36" s="1235"/>
      <c r="W36" s="1156">
        <v>11</v>
      </c>
    </row>
    <row customHeight="1" ht="29.25">
      <c r="F37" s="1232" t="s">
        <v>1060</v>
      </c>
      <c r="G37" s="2423" t="s">
        <v>1061</v>
      </c>
      <c r="H37" s="2423"/>
      <c r="I37" s="2423"/>
      <c r="J37" s="2423"/>
      <c r="K37" s="1235"/>
      <c r="W37" s="1156">
        <v>28</v>
      </c>
    </row>
    <row customHeight="1" ht="24">
      <c r="F38" s="1231" t="s">
        <v>108</v>
      </c>
      <c r="G38" s="691" t="s">
        <v>1062</v>
      </c>
      <c r="H38" s="1237">
        <f>SUM(I38:J38)</f>
        <v>0</v>
      </c>
      <c r="I38" s="1237">
        <f>SUM(I39,I44,I47)</f>
        <v>0</v>
      </c>
      <c r="J38" s="1226"/>
      <c r="K38" s="1235"/>
      <c r="W38" s="1156">
        <v>23</v>
      </c>
    </row>
    <row customHeight="1" ht="11.549999999999999">
      <c r="F39" s="1231" t="s">
        <v>1027</v>
      </c>
      <c r="G39" s="1238" t="s">
        <v>1026</v>
      </c>
      <c r="H39" s="1237">
        <f>SUM(I39:J39)</f>
        <v>0</v>
      </c>
      <c r="I39" s="1237">
        <f>SUM(I40:I43)</f>
        <v>0</v>
      </c>
      <c r="J39" s="1226"/>
      <c r="K39" s="1235"/>
      <c r="W39" s="1156">
        <v>11</v>
      </c>
    </row>
    <row customHeight="1" ht="24">
      <c r="F40" s="1231" t="s">
        <v>1063</v>
      </c>
      <c r="G40" s="1239" t="s">
        <v>1064</v>
      </c>
      <c r="H40" s="1237">
        <f>SUM(I40:J40)</f>
        <v>0</v>
      </c>
      <c r="I40" s="1236"/>
      <c r="J40" s="1226"/>
      <c r="K40" s="1235"/>
      <c r="W40" s="1156">
        <v>23</v>
      </c>
    </row>
    <row customHeight="1" ht="11.549999999999999">
      <c r="F41" s="1231" t="s">
        <v>1065</v>
      </c>
      <c r="G41" s="1239" t="s">
        <v>1066</v>
      </c>
      <c r="H41" s="1237">
        <f>SUM(I41:J41)</f>
        <v>0</v>
      </c>
      <c r="I41" s="1236"/>
      <c r="J41" s="1226"/>
      <c r="K41" s="1235"/>
      <c r="W41" s="1156">
        <v>11</v>
      </c>
    </row>
    <row customHeight="1" ht="11.549999999999999">
      <c r="F42" s="1231" t="s">
        <v>1067</v>
      </c>
      <c r="G42" s="1239" t="s">
        <v>1068</v>
      </c>
      <c r="H42" s="1237">
        <f>SUM(I42:J42)</f>
        <v>0</v>
      </c>
      <c r="I42" s="1236"/>
      <c r="J42" s="1226"/>
      <c r="K42" s="1235"/>
      <c r="W42" s="1156">
        <v>11</v>
      </c>
    </row>
    <row customHeight="1" ht="35.699999999999996">
      <c r="F43" s="1231" t="s">
        <v>1069</v>
      </c>
      <c r="G43" s="1239" t="s">
        <v>1070</v>
      </c>
      <c r="H43" s="1237">
        <f>SUM(I43:J43)</f>
        <v>0</v>
      </c>
      <c r="I43" s="1236"/>
      <c r="J43" s="1226"/>
      <c r="K43" s="1235"/>
      <c r="W43" s="1156">
        <v>34</v>
      </c>
    </row>
    <row customHeight="1" ht="11.549999999999999">
      <c r="F44" s="1231" t="s">
        <v>1029</v>
      </c>
      <c r="G44" s="1238" t="s">
        <v>1055</v>
      </c>
      <c r="H44" s="1237">
        <f>SUM(I44:J44)</f>
        <v>0</v>
      </c>
      <c r="I44" s="1237">
        <f>SUM(I45:I46)</f>
        <v>0</v>
      </c>
      <c r="J44" s="1226"/>
      <c r="K44" s="1235"/>
      <c r="W44" s="1156">
        <v>11</v>
      </c>
    </row>
    <row customHeight="1" ht="48.29999999999999">
      <c r="F45" s="1231" t="s">
        <v>1071</v>
      </c>
      <c r="G45" s="1239" t="s">
        <v>1056</v>
      </c>
      <c r="H45" s="1237">
        <f>SUM(I45:J45)</f>
        <v>0</v>
      </c>
      <c r="I45" s="1236"/>
      <c r="J45" s="1226"/>
      <c r="K45" s="1235"/>
      <c r="W45" s="1156">
        <v>46</v>
      </c>
    </row>
    <row customHeight="1" ht="11.549999999999999">
      <c r="F46" s="1231" t="s">
        <v>1072</v>
      </c>
      <c r="G46" s="1239" t="s">
        <v>1057</v>
      </c>
      <c r="H46" s="1237">
        <f>SUM(I46:J46)</f>
        <v>0</v>
      </c>
      <c r="I46" s="1236"/>
      <c r="J46" s="1226"/>
      <c r="K46" s="1235"/>
      <c r="W46" s="1156">
        <v>11</v>
      </c>
    </row>
    <row customHeight="1" ht="11.549999999999999">
      <c r="F47" s="1231" t="s">
        <v>1031</v>
      </c>
      <c r="G47" s="1238" t="s">
        <v>1073</v>
      </c>
      <c r="H47" s="1237">
        <f>SUM(I47:J47)</f>
        <v>0</v>
      </c>
      <c r="I47" s="1236"/>
      <c r="J47" s="1226"/>
      <c r="K47" s="1235"/>
      <c r="W47" s="1156">
        <v>11</v>
      </c>
    </row>
    <row customHeight="1" ht="24">
      <c r="F48" s="1231" t="s">
        <v>109</v>
      </c>
      <c r="G48" s="691" t="s">
        <v>1074</v>
      </c>
      <c r="H48" s="1237">
        <f>SUM(I48:J48)</f>
        <v>0</v>
      </c>
      <c r="I48" s="1237">
        <f>SUM(I49,I54,I57)</f>
        <v>0</v>
      </c>
      <c r="J48" s="1226"/>
      <c r="K48" s="1235"/>
      <c r="W48" s="1156">
        <v>23</v>
      </c>
    </row>
    <row customHeight="1" ht="11.549999999999999">
      <c r="F49" s="1231" t="s">
        <v>714</v>
      </c>
      <c r="G49" s="1238" t="s">
        <v>1026</v>
      </c>
      <c r="H49" s="1237">
        <f>SUM(I49:J49)</f>
        <v>0</v>
      </c>
      <c r="I49" s="1237">
        <f>SUM(I50:I53)</f>
        <v>0</v>
      </c>
      <c r="J49" s="1226"/>
      <c r="K49" s="1235"/>
      <c r="W49" s="1156">
        <v>11</v>
      </c>
    </row>
    <row customHeight="1" ht="24">
      <c r="F50" s="1231" t="s">
        <v>717</v>
      </c>
      <c r="G50" s="1239" t="s">
        <v>1064</v>
      </c>
      <c r="H50" s="1237">
        <f>SUM(I50:J50)</f>
        <v>0</v>
      </c>
      <c r="I50" s="1236"/>
      <c r="J50" s="1226"/>
      <c r="K50" s="1235"/>
      <c r="W50" s="1156">
        <v>23</v>
      </c>
    </row>
    <row customHeight="1" ht="11.549999999999999">
      <c r="F51" s="1231" t="s">
        <v>720</v>
      </c>
      <c r="G51" s="1239" t="s">
        <v>1066</v>
      </c>
      <c r="H51" s="1237">
        <f>SUM(I51:J51)</f>
        <v>0</v>
      </c>
      <c r="I51" s="1236"/>
      <c r="J51" s="1226"/>
      <c r="K51" s="1235"/>
      <c r="W51" s="1156">
        <v>11</v>
      </c>
    </row>
    <row customHeight="1" ht="11.549999999999999">
      <c r="F52" s="1231" t="s">
        <v>1075</v>
      </c>
      <c r="G52" s="1239" t="s">
        <v>1068</v>
      </c>
      <c r="H52" s="1237">
        <f>SUM(I52:J52)</f>
        <v>0</v>
      </c>
      <c r="I52" s="1236"/>
      <c r="J52" s="1226"/>
      <c r="K52" s="1235"/>
      <c r="W52" s="1156">
        <v>11</v>
      </c>
    </row>
    <row customHeight="1" ht="35.699999999999996">
      <c r="F53" s="1231" t="s">
        <v>1076</v>
      </c>
      <c r="G53" s="1239" t="s">
        <v>1070</v>
      </c>
      <c r="H53" s="1237">
        <f>SUM(I53:J53)</f>
        <v>0</v>
      </c>
      <c r="I53" s="1236"/>
      <c r="J53" s="1226"/>
      <c r="K53" s="1235"/>
      <c r="W53" s="1156">
        <v>34</v>
      </c>
    </row>
    <row customHeight="1" ht="11.549999999999999">
      <c r="F54" s="1231" t="s">
        <v>310</v>
      </c>
      <c r="G54" s="1238" t="s">
        <v>1055</v>
      </c>
      <c r="H54" s="1237">
        <f>SUM(I54:J54)</f>
        <v>0</v>
      </c>
      <c r="I54" s="1237">
        <f>SUM(I55:I56)</f>
        <v>0</v>
      </c>
      <c r="J54" s="1226"/>
      <c r="K54" s="1235"/>
      <c r="W54" s="1156">
        <v>11</v>
      </c>
    </row>
    <row customHeight="1" ht="48.29999999999999">
      <c r="F55" s="1231" t="s">
        <v>724</v>
      </c>
      <c r="G55" s="1239" t="s">
        <v>1056</v>
      </c>
      <c r="H55" s="1237">
        <f>SUM(I55:J55)</f>
        <v>0</v>
      </c>
      <c r="I55" s="1236"/>
      <c r="J55" s="1226"/>
      <c r="K55" s="1235"/>
      <c r="W55" s="1156">
        <v>46</v>
      </c>
    </row>
    <row customHeight="1" ht="11.549999999999999">
      <c r="F56" s="1231" t="s">
        <v>726</v>
      </c>
      <c r="G56" s="1239" t="s">
        <v>1057</v>
      </c>
      <c r="H56" s="1237">
        <f>SUM(I56:J56)</f>
        <v>0</v>
      </c>
      <c r="I56" s="1236"/>
      <c r="J56" s="1226"/>
      <c r="K56" s="1235"/>
      <c r="W56" s="1156">
        <v>11</v>
      </c>
    </row>
    <row customHeight="1" ht="11.549999999999999">
      <c r="F57" s="1231" t="s">
        <v>313</v>
      </c>
      <c r="G57" s="1238" t="s">
        <v>1073</v>
      </c>
      <c r="H57" s="1237">
        <f>SUM(I57:J57)</f>
        <v>0</v>
      </c>
      <c r="I57" s="1236"/>
      <c r="J57" s="1226"/>
      <c r="K57" s="1235"/>
      <c r="W57" s="1156">
        <v>11</v>
      </c>
    </row>
    <row customHeight="1" ht="11.549999999999999">
      <c r="F58" s="1231"/>
      <c r="G58" s="1240" t="s">
        <v>1059</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C15AC-0AD4-BB33-44A7-1CB5128D530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"Ресурс"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1077</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1078</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1079</v>
      </c>
      <c r="H11" s="2438" t="s">
        <v>1080</v>
      </c>
      <c r="I11" s="2438" t="s">
        <v>1081</v>
      </c>
      <c r="J11" s="2439"/>
      <c r="K11" s="2439"/>
      <c r="L11" s="2439"/>
      <c r="M11" s="2439"/>
      <c r="N11" s="2439"/>
      <c r="O11" s="2210" t="s">
        <v>1082</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1082</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1082</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1083</v>
      </c>
      <c r="P12" s="2210"/>
      <c r="Q12" s="2210"/>
      <c r="R12" s="2210"/>
      <c r="S12" s="2210" t="s">
        <v>1084</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1085</v>
      </c>
      <c r="BU12" s="2388"/>
      <c r="BV12" s="2388"/>
      <c r="BW12" s="2434"/>
      <c r="BX12" s="2387" t="s">
        <v>1086</v>
      </c>
      <c r="BY12" s="2388"/>
      <c r="BZ12" s="2388"/>
      <c r="CA12" s="2434"/>
      <c r="CB12" s="2387" t="s">
        <v>1087</v>
      </c>
      <c r="CC12" s="2434"/>
      <c r="CD12" s="2387" t="s">
        <v>1088</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1089</v>
      </c>
      <c r="CZ12" s="2388"/>
      <c r="DA12" s="2388"/>
      <c r="DB12" s="2388"/>
      <c r="DC12" s="2388"/>
      <c r="DD12" s="2434"/>
      <c r="DE12" s="2387" t="s">
        <v>1090</v>
      </c>
      <c r="DF12" s="2434"/>
      <c r="DG12" s="2387" t="s">
        <v>1088</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1091</v>
      </c>
      <c r="P13" s="2210"/>
      <c r="Q13" s="2210"/>
      <c r="R13" s="2210"/>
      <c r="S13" s="2337" t="s">
        <v>1092</v>
      </c>
      <c r="T13" s="2389"/>
      <c r="U13" s="2128" t="s">
        <v>1093</v>
      </c>
      <c r="V13" s="2128"/>
      <c r="W13" s="2128"/>
      <c r="X13" s="2128"/>
      <c r="Y13" s="2128" t="s">
        <v>1094</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1095</v>
      </c>
      <c r="BU13" s="2389"/>
      <c r="BV13" s="2337" t="s">
        <v>1096</v>
      </c>
      <c r="BW13" s="2389"/>
      <c r="BX13" s="2337" t="s">
        <v>1097</v>
      </c>
      <c r="BY13" s="2389"/>
      <c r="BZ13" s="2337" t="s">
        <v>1098</v>
      </c>
      <c r="CA13" s="2389"/>
      <c r="CB13" s="2337" t="s">
        <v>1099</v>
      </c>
      <c r="CC13" s="2389"/>
      <c r="CD13" s="2337" t="s">
        <v>1100</v>
      </c>
      <c r="CE13" s="2389"/>
      <c r="CF13" s="2337" t="s">
        <v>1101</v>
      </c>
      <c r="CG13" s="2389"/>
      <c r="CH13" s="2387" t="s">
        <v>1102</v>
      </c>
      <c r="CI13" s="2388"/>
      <c r="CJ13" s="2388"/>
      <c r="CK13" s="2434"/>
      <c r="CL13" s="2437"/>
      <c r="CM13" s="2435"/>
      <c r="CN13" s="2435"/>
      <c r="CO13" s="2435"/>
      <c r="CP13" s="2435"/>
      <c r="CQ13" s="2435"/>
      <c r="CR13" s="2435"/>
      <c r="CS13" s="2435"/>
      <c r="CT13" s="2435"/>
      <c r="CU13" s="2435"/>
      <c r="CV13" s="2435"/>
      <c r="CW13" s="2435"/>
      <c r="CX13" s="2454"/>
      <c r="CY13" s="2337" t="s">
        <v>1103</v>
      </c>
      <c r="CZ13" s="2389"/>
      <c r="DA13" s="2337" t="s">
        <v>1104</v>
      </c>
      <c r="DB13" s="2389"/>
      <c r="DC13" s="2337" t="s">
        <v>1105</v>
      </c>
      <c r="DD13" s="2389"/>
      <c r="DE13" s="2337" t="s">
        <v>1106</v>
      </c>
      <c r="DF13" s="2389"/>
      <c r="DG13" s="2387" t="s">
        <v>1107</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1108</v>
      </c>
      <c r="P14" s="2389"/>
      <c r="Q14" s="2337" t="s">
        <v>1109</v>
      </c>
      <c r="R14" s="2389"/>
      <c r="S14" s="2338"/>
      <c r="T14" s="2214"/>
      <c r="U14" s="2337" t="s">
        <v>841</v>
      </c>
      <c r="V14" s="2389"/>
      <c r="W14" s="2337" t="s">
        <v>844</v>
      </c>
      <c r="X14" s="2389"/>
      <c r="Y14" s="2337" t="s">
        <v>841</v>
      </c>
      <c r="Z14" s="2389"/>
      <c r="AA14" s="2337" t="s">
        <v>851</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1110</v>
      </c>
      <c r="CI14" s="2389"/>
      <c r="CJ14" s="2337" t="s">
        <v>1111</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1112</v>
      </c>
      <c r="DH14" s="2389"/>
      <c r="DI14" s="2337" t="s">
        <v>1113</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831</v>
      </c>
      <c r="P16" s="2434"/>
      <c r="Q16" s="2387" t="s">
        <v>833</v>
      </c>
      <c r="R16" s="2434"/>
      <c r="S16" s="2387" t="s">
        <v>837</v>
      </c>
      <c r="T16" s="2434"/>
      <c r="U16" s="2387" t="s">
        <v>842</v>
      </c>
      <c r="V16" s="2434"/>
      <c r="W16" s="2387" t="s">
        <v>845</v>
      </c>
      <c r="X16" s="2434"/>
      <c r="Y16" s="2387" t="s">
        <v>849</v>
      </c>
      <c r="Z16" s="2434"/>
      <c r="AA16" s="2387" t="s">
        <v>852</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564</v>
      </c>
      <c r="BU16" s="2434"/>
      <c r="BV16" s="2387" t="s">
        <v>564</v>
      </c>
      <c r="BW16" s="2434"/>
      <c r="BX16" s="2387" t="s">
        <v>564</v>
      </c>
      <c r="BY16" s="2434"/>
      <c r="BZ16" s="2387" t="s">
        <v>564</v>
      </c>
      <c r="CA16" s="2434"/>
      <c r="CB16" s="2387" t="s">
        <v>1114</v>
      </c>
      <c r="CC16" s="2434"/>
      <c r="CD16" s="2387" t="s">
        <v>564</v>
      </c>
      <c r="CE16" s="2434"/>
      <c r="CF16" s="2387" t="s">
        <v>1115</v>
      </c>
      <c r="CG16" s="2434"/>
      <c r="CH16" s="2387" t="s">
        <v>1116</v>
      </c>
      <c r="CI16" s="2434"/>
      <c r="CJ16" s="2387" t="s">
        <v>1116</v>
      </c>
      <c r="CK16" s="2434"/>
      <c r="CL16" s="2437"/>
      <c r="CM16" s="2435"/>
      <c r="CN16" s="2435"/>
      <c r="CO16" s="2435"/>
      <c r="CP16" s="2435"/>
      <c r="CQ16" s="2435"/>
      <c r="CR16" s="2435"/>
      <c r="CS16" s="2435"/>
      <c r="CT16" s="2435"/>
      <c r="CU16" s="2435"/>
      <c r="CV16" s="2435"/>
      <c r="CW16" s="2435"/>
      <c r="CX16" s="2454"/>
      <c r="CY16" s="2337" t="s">
        <v>564</v>
      </c>
      <c r="CZ16" s="2389"/>
      <c r="DA16" s="2337" t="s">
        <v>564</v>
      </c>
      <c r="DB16" s="2389"/>
      <c r="DC16" s="2337" t="s">
        <v>564</v>
      </c>
      <c r="DD16" s="2389"/>
      <c r="DE16" s="2387" t="s">
        <v>1114</v>
      </c>
      <c r="DF16" s="2434"/>
      <c r="DG16" s="2387" t="s">
        <v>1117</v>
      </c>
      <c r="DH16" s="2434"/>
      <c r="DI16" s="2387" t="s">
        <v>1117</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1118</v>
      </c>
      <c r="P17" s="1192" t="s">
        <v>1119</v>
      </c>
      <c r="Q17" s="1192" t="s">
        <v>1118</v>
      </c>
      <c r="R17" s="1192" t="s">
        <v>1119</v>
      </c>
      <c r="S17" s="1192" t="s">
        <v>1118</v>
      </c>
      <c r="T17" s="1192" t="s">
        <v>1119</v>
      </c>
      <c r="U17" s="1192" t="s">
        <v>1118</v>
      </c>
      <c r="V17" s="1192" t="s">
        <v>1119</v>
      </c>
      <c r="W17" s="1192" t="s">
        <v>1118</v>
      </c>
      <c r="X17" s="1192" t="s">
        <v>1119</v>
      </c>
      <c r="Y17" s="1192" t="s">
        <v>1118</v>
      </c>
      <c r="Z17" s="1192" t="s">
        <v>1119</v>
      </c>
      <c r="AA17" s="1192" t="s">
        <v>1118</v>
      </c>
      <c r="AB17" s="1192" t="s">
        <v>1119</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1118</v>
      </c>
      <c r="BU17" s="1192" t="s">
        <v>1119</v>
      </c>
      <c r="BV17" s="1192" t="s">
        <v>1118</v>
      </c>
      <c r="BW17" s="1192" t="s">
        <v>1119</v>
      </c>
      <c r="BX17" s="1192" t="s">
        <v>1118</v>
      </c>
      <c r="BY17" s="1192" t="s">
        <v>1119</v>
      </c>
      <c r="BZ17" s="1192" t="s">
        <v>1118</v>
      </c>
      <c r="CA17" s="1192" t="s">
        <v>1119</v>
      </c>
      <c r="CB17" s="1192" t="s">
        <v>1118</v>
      </c>
      <c r="CC17" s="1192" t="s">
        <v>1119</v>
      </c>
      <c r="CD17" s="1192" t="s">
        <v>1118</v>
      </c>
      <c r="CE17" s="1192" t="s">
        <v>1119</v>
      </c>
      <c r="CF17" s="1192" t="s">
        <v>1118</v>
      </c>
      <c r="CG17" s="1192" t="s">
        <v>1119</v>
      </c>
      <c r="CH17" s="1192" t="s">
        <v>1118</v>
      </c>
      <c r="CI17" s="1192" t="s">
        <v>1119</v>
      </c>
      <c r="CJ17" s="1192" t="s">
        <v>1118</v>
      </c>
      <c r="CK17" s="1192" t="s">
        <v>1119</v>
      </c>
      <c r="CL17" s="2437"/>
      <c r="CM17" s="2435"/>
      <c r="CN17" s="2435"/>
      <c r="CO17" s="2435"/>
      <c r="CP17" s="2435"/>
      <c r="CQ17" s="2435"/>
      <c r="CR17" s="2435"/>
      <c r="CS17" s="2435"/>
      <c r="CT17" s="2435"/>
      <c r="CU17" s="2435"/>
      <c r="CV17" s="2435"/>
      <c r="CW17" s="2435"/>
      <c r="CX17" s="2454"/>
      <c r="CY17" s="1192" t="s">
        <v>1118</v>
      </c>
      <c r="CZ17" s="1192" t="s">
        <v>1119</v>
      </c>
      <c r="DA17" s="1192" t="s">
        <v>1118</v>
      </c>
      <c r="DB17" s="1192" t="s">
        <v>1119</v>
      </c>
      <c r="DC17" s="1192" t="s">
        <v>1118</v>
      </c>
      <c r="DD17" s="1192" t="s">
        <v>1119</v>
      </c>
      <c r="DE17" s="1192" t="s">
        <v>1118</v>
      </c>
      <c r="DF17" s="1192" t="s">
        <v>1119</v>
      </c>
      <c r="DG17" s="1192" t="s">
        <v>1118</v>
      </c>
      <c r="DH17" s="1192" t="s">
        <v>1119</v>
      </c>
      <c r="DI17" s="1192" t="s">
        <v>1118</v>
      </c>
      <c r="DJ17" s="1192" t="s">
        <v>1119</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379</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C9778-D388-53EE-7F91-62A746D7973F}"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532</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538"/>
      <c r="S5" s="506">
        <v>38</v>
      </c>
    </row>
    <row customHeight="1" ht="15.75">
      <c r="C6" s="177"/>
      <c r="D6" s="2177" t="str">
        <f>IF(org=0,"Не определено",org)</f>
        <v>ООО "Ресурс"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f>IF(H8="","",INDEX(DIFFERENTIATION_UNMERGE_VD,MATCH(H8,DIFFERENTIATION_ID_DIFF,0)))</f>
        <v>0</v>
      </c>
      <c r="I9" s="2128" t="s">
        <v>304</v>
      </c>
      <c r="S9" s="506">
        <v>15</v>
      </c>
    </row>
    <row s="1636" customFormat="1" customHeight="1" ht="15.75">
      <c r="A10" s="760"/>
      <c r="C10" s="177"/>
      <c r="D10" s="712"/>
      <c r="E10" s="2368" t="s">
        <v>570</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571</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303</v>
      </c>
      <c r="E12" s="2371"/>
      <c r="F12" s="2371"/>
      <c r="G12" s="888"/>
      <c r="H12" s="888"/>
      <c r="I12" s="2128"/>
      <c r="R12" s="676"/>
      <c r="S12" s="759">
        <v>15</v>
      </c>
    </row>
    <row customHeight="1" ht="35.699999999999996">
      <c r="C13" s="177"/>
      <c r="D13" s="762" t="s">
        <v>87</v>
      </c>
      <c r="E13" s="761" t="s">
        <v>305</v>
      </c>
      <c r="F13" s="761" t="s">
        <v>572</v>
      </c>
      <c r="G13" s="809" t="s">
        <v>306</v>
      </c>
      <c r="H13" s="755" t="s">
        <v>306</v>
      </c>
      <c r="I13" s="2128"/>
      <c r="S13" s="506">
        <v>34</v>
      </c>
    </row>
    <row customHeight="1" ht="15" hidden="1">
      <c r="C14" s="177"/>
      <c r="D14" s="594" t="s">
        <v>108</v>
      </c>
      <c r="E14" s="594" t="s">
        <v>109</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1120</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1120</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1120</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309</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6">
        <v>57</v>
      </c>
    </row>
    <row customHeight="1" ht="15" hidden="1">
      <c r="D20" s="510" t="s">
        <v>1121</v>
      </c>
      <c r="E20" s="689"/>
      <c r="F20" s="510"/>
      <c r="G20" s="510"/>
      <c r="H20" s="510"/>
      <c r="I20" s="1764"/>
      <c r="S20" s="506">
        <v>0</v>
      </c>
    </row>
    <row customHeight="1" ht="29.25">
      <c r="C21" s="452"/>
      <c r="D21" s="540" t="s">
        <v>316</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6">
        <v>28</v>
      </c>
    </row>
    <row customHeight="1" ht="15.75">
      <c r="A22" s="506"/>
      <c r="C22" s="506"/>
      <c r="D22" s="348"/>
      <c r="E22" s="581" t="s">
        <v>1122</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C4567-CC9E-B8AA-368A-AA75A511636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ООО "Ресурс"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303</v>
      </c>
      <c r="E9" s="2210"/>
      <c r="F9" s="2210"/>
      <c r="G9" s="2390" t="s">
        <v>304</v>
      </c>
      <c r="Q9" s="84">
        <v>14</v>
      </c>
    </row>
    <row customHeight="1" ht="24">
      <c r="C10" s="97"/>
      <c r="D10" s="106" t="s">
        <v>87</v>
      </c>
      <c r="E10" s="109" t="s">
        <v>305</v>
      </c>
      <c r="F10" s="109" t="s">
        <v>393</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309</v>
      </c>
      <c r="G12" s="152"/>
      <c r="Q12" s="84">
        <v>62</v>
      </c>
    </row>
    <row customHeight="1" ht="24">
      <c r="A13" s="193"/>
      <c r="C13" s="97"/>
      <c r="D13" s="148" t="s">
        <v>1027</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309</v>
      </c>
      <c r="G13" s="152"/>
      <c r="Q13" s="84">
        <v>23</v>
      </c>
    </row>
    <row customHeight="1" ht="14.699999999999998">
      <c r="A14" s="193"/>
      <c r="C14" s="97"/>
      <c r="D14" s="148" t="s">
        <v>1063</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1123</v>
      </c>
      <c r="F15" s="202"/>
      <c r="G15" s="2172"/>
      <c r="Q15" s="84">
        <v>15</v>
      </c>
    </row>
    <row customHeight="1" ht="14.699999999999998">
      <c r="A16" s="193"/>
      <c r="C16" s="97"/>
      <c r="D16" s="148" t="s">
        <v>1029</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309</v>
      </c>
      <c r="G16" s="338"/>
      <c r="Q16" s="84">
        <v>14</v>
      </c>
    </row>
    <row customHeight="1" ht="14.699999999999998">
      <c r="A17" s="193"/>
      <c r="C17" s="97"/>
      <c r="D17" s="148" t="s">
        <v>1071</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1124</v>
      </c>
      <c r="F18" s="339"/>
      <c r="G18" s="2172"/>
      <c r="I18" s="351"/>
      <c r="J18" s="351"/>
      <c r="Q18" s="343">
        <v>21</v>
      </c>
    </row>
    <row s="1636" customFormat="1" customHeight="1" ht="256.5" hidden="1">
      <c r="A19" s="344"/>
      <c r="B19" s="418"/>
      <c r="C19" s="377"/>
      <c r="D19" s="885" t="s">
        <v>1031</v>
      </c>
      <c r="E19" s="884" t="s">
        <v>1125</v>
      </c>
      <c r="F19" s="386"/>
      <c r="G19" s="338" t="s">
        <v>1126</v>
      </c>
      <c r="I19" s="501"/>
      <c r="J19" s="501"/>
      <c r="Q19" s="759">
        <v>0</v>
      </c>
    </row>
    <row s="1636" customFormat="1" customHeight="1" ht="14.699999999999998">
      <c r="A20" s="344"/>
      <c r="B20" s="147"/>
      <c r="C20" s="308"/>
      <c r="D20" s="886">
        <v>2</v>
      </c>
      <c r="E20" s="331" t="s">
        <v>1127</v>
      </c>
      <c r="F20" s="199" t="s">
        <v>309</v>
      </c>
      <c r="G20" s="338"/>
      <c r="I20" s="351"/>
      <c r="J20" s="351"/>
      <c r="Q20" s="343">
        <v>14</v>
      </c>
    </row>
    <row s="1636" customFormat="1" customHeight="1" ht="18.75" hidden="1">
      <c r="A21" s="344"/>
      <c r="B21" s="147"/>
      <c r="C21" s="308"/>
      <c r="D21" s="334" t="s">
        <v>642</v>
      </c>
      <c r="E21" s="333"/>
      <c r="F21" s="332"/>
      <c r="G21" s="342"/>
      <c r="H21" s="335"/>
      <c r="I21" s="351"/>
      <c r="J21" s="351"/>
      <c r="Q21" s="343">
        <v>0</v>
      </c>
    </row>
    <row customHeight="1" ht="15.75">
      <c r="A22" s="193"/>
      <c r="C22" s="97"/>
      <c r="D22" s="110"/>
      <c r="E22" s="204" t="s">
        <v>325</v>
      </c>
      <c r="F22" s="339"/>
      <c r="G22" s="340"/>
      <c r="Q22" s="84">
        <v>15</v>
      </c>
    </row>
    <row s="1636" customFormat="1" customHeight="1" ht="22.5" hidden="1">
      <c r="A23" s="344"/>
      <c r="B23" s="1161"/>
      <c r="C23" s="377"/>
      <c r="D23" s="1674" t="s">
        <v>109</v>
      </c>
      <c r="E23" s="198" t="s">
        <v>1128</v>
      </c>
      <c r="F23" s="1671" t="s">
        <v>309</v>
      </c>
      <c r="G23" s="346"/>
      <c r="I23" s="1625"/>
      <c r="J23" s="1625"/>
      <c r="Q23" s="1632">
        <v>0</v>
      </c>
    </row>
    <row s="1636" customFormat="1" customHeight="1" ht="14.25" hidden="1">
      <c r="A24" s="344"/>
      <c r="B24" s="1161"/>
      <c r="C24" s="377"/>
      <c r="D24" s="1674" t="s">
        <v>714</v>
      </c>
      <c r="E24" s="1673" t="s">
        <v>1129</v>
      </c>
      <c r="F24" s="1671" t="s">
        <v>309</v>
      </c>
      <c r="G24" s="338"/>
      <c r="I24" s="1625"/>
      <c r="J24" s="1625"/>
      <c r="Q24" s="1632">
        <v>0</v>
      </c>
    </row>
    <row s="1636" customFormat="1" customHeight="1" ht="14.25" hidden="1">
      <c r="A25" s="344"/>
      <c r="B25" s="1161"/>
      <c r="C25" s="377"/>
      <c r="D25" s="1674" t="s">
        <v>717</v>
      </c>
      <c r="E25" s="196"/>
      <c r="F25" s="386"/>
      <c r="G25" s="2170" t="s">
        <v>1130</v>
      </c>
      <c r="I25" s="1625"/>
      <c r="J25" s="1625"/>
      <c r="Q25" s="1632">
        <v>0</v>
      </c>
    </row>
    <row s="1636" customFormat="1" customHeight="1" ht="22.5" hidden="1">
      <c r="A26" s="344"/>
      <c r="B26" s="1161"/>
      <c r="C26" s="377"/>
      <c r="D26" s="348"/>
      <c r="E26" s="350" t="s">
        <v>1131</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96AF8-2AC9-4A58-F839-1DBC599D7BD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532</v>
      </c>
      <c r="D2" s="1674"/>
      <c r="E2" s="200"/>
      <c r="F2" s="1671"/>
      <c r="G2" s="1671" t="s">
        <v>309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532</v>
      </c>
      <c r="D4" s="1674"/>
      <c r="E4" s="206" t="s">
        <v>1132</v>
      </c>
      <c r="F4" s="1671"/>
      <c r="G4" s="258"/>
      <c r="H4" s="1671" t="s">
        <v>309</v>
      </c>
      <c r="K4" s="1625"/>
      <c r="L4" s="1625"/>
      <c r="M4" s="1632">
        <v>0</v>
      </c>
    </row>
    <row s="1636" customFormat="1" customHeight="1" ht="14.25" hidden="1">
      <c r="A5" s="1363"/>
      <c r="B5" s="1161"/>
      <c r="C5" s="345"/>
      <c r="K5" s="1625"/>
      <c r="L5" s="1625"/>
      <c r="M5" s="1632">
        <v>0</v>
      </c>
    </row>
    <row s="1636" customFormat="1" customHeight="1" ht="18.75" hidden="1">
      <c r="A6" s="1684"/>
      <c r="B6" s="1161"/>
      <c r="C6" s="1731" t="s">
        <v>532</v>
      </c>
      <c r="D6" s="1674"/>
      <c r="E6" s="207" t="s">
        <v>1133</v>
      </c>
      <c r="F6" s="1671"/>
      <c r="G6" s="258"/>
      <c r="H6" s="1671" t="s">
        <v>309</v>
      </c>
      <c r="K6" s="1625"/>
      <c r="L6" s="1625"/>
      <c r="M6" s="1632">
        <v>0</v>
      </c>
    </row>
    <row s="1636" customFormat="1" customHeight="1" ht="14.25" hidden="1">
      <c r="A7" s="1363"/>
      <c r="B7" s="1161"/>
      <c r="C7" s="345"/>
      <c r="K7" s="1625"/>
      <c r="L7" s="1625"/>
      <c r="M7" s="1632">
        <v>0</v>
      </c>
    </row>
    <row s="1636" customFormat="1" customHeight="1" ht="18.75" hidden="1">
      <c r="A8" s="1684"/>
      <c r="B8" s="1161"/>
      <c r="C8" s="1731" t="s">
        <v>532</v>
      </c>
      <c r="D8" s="1674"/>
      <c r="E8" s="207" t="s">
        <v>1134</v>
      </c>
      <c r="F8" s="1671"/>
      <c r="G8" s="258"/>
      <c r="H8" s="1671" t="s">
        <v>309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532</v>
      </c>
      <c r="D10" s="1674"/>
      <c r="E10" s="207" t="s">
        <v>1135</v>
      </c>
      <c r="F10" s="1671"/>
      <c r="G10" s="1675"/>
      <c r="H10" s="1671" t="s">
        <v>309</v>
      </c>
      <c r="K10" s="1625"/>
      <c r="L10" s="1625" t="s">
        <v>1136</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ООО "Ресурс"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303</v>
      </c>
      <c r="E18" s="2210"/>
      <c r="F18" s="2210"/>
      <c r="G18" s="2210"/>
      <c r="H18" s="2210"/>
      <c r="I18" s="2390" t="s">
        <v>304</v>
      </c>
      <c r="M18" s="84">
        <v>21</v>
      </c>
    </row>
    <row customHeight="1" ht="22.049999999999997">
      <c r="C19" s="97"/>
      <c r="D19" s="106" t="s">
        <v>87</v>
      </c>
      <c r="E19" s="109" t="s">
        <v>305</v>
      </c>
      <c r="F19" s="109"/>
      <c r="G19" s="109" t="s">
        <v>306</v>
      </c>
      <c r="H19" s="109" t="s">
        <v>393</v>
      </c>
      <c r="I19" s="2390"/>
      <c r="M19" s="84">
        <v>21</v>
      </c>
    </row>
    <row customHeight="1" ht="12" hidden="1">
      <c r="C20" s="97"/>
      <c r="D20" s="88"/>
      <c r="E20" s="88"/>
      <c r="F20" s="88"/>
      <c r="G20" s="88"/>
      <c r="H20" s="88"/>
      <c r="I20" s="88"/>
      <c r="M20" s="84">
        <v>0</v>
      </c>
    </row>
    <row customHeight="1" ht="14.699999999999998">
      <c r="A21" s="1684"/>
      <c r="C21" s="97"/>
      <c r="D21" s="148">
        <v>1</v>
      </c>
      <c r="E21" s="2462" t="s">
        <v>1137</v>
      </c>
      <c r="F21" s="2462"/>
      <c r="G21" s="2462"/>
      <c r="H21" s="2462"/>
      <c r="I21" s="209"/>
      <c r="M21" s="84">
        <v>14</v>
      </c>
    </row>
    <row customHeight="1" ht="21">
      <c r="A22" s="1684"/>
      <c r="C22" s="97"/>
      <c r="D22" s="148" t="s">
        <v>1027</v>
      </c>
      <c r="E22" s="195" t="s">
        <v>1138</v>
      </c>
      <c r="F22" s="199"/>
      <c r="G22" s="1738"/>
      <c r="H22" s="199" t="s">
        <v>309</v>
      </c>
      <c r="I22" s="152" t="s">
        <v>1139</v>
      </c>
      <c r="M22" s="84">
        <v>20</v>
      </c>
    </row>
    <row customHeight="1" ht="60">
      <c r="A23" s="1684"/>
      <c r="C23" s="97"/>
      <c r="D23" s="148" t="s">
        <v>1029</v>
      </c>
      <c r="E23" s="195" t="s">
        <v>1140</v>
      </c>
      <c r="F23" s="199"/>
      <c r="G23" s="258"/>
      <c r="H23" s="214"/>
      <c r="I23" s="259" t="s">
        <v>1141</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309</v>
      </c>
      <c r="H24" s="214"/>
      <c r="I24" s="260" t="s">
        <v>637</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327</v>
      </c>
      <c r="E26" s="200"/>
      <c r="F26" s="199"/>
      <c r="G26" s="199" t="s">
        <v>309</v>
      </c>
      <c r="H26" s="214"/>
      <c r="I26" s="2170" t="s">
        <v>1142</v>
      </c>
      <c r="M26" s="84">
        <v>14</v>
      </c>
    </row>
    <row customHeight="1" ht="15.75">
      <c r="A27" s="1684" t="s">
        <v>108</v>
      </c>
      <c r="C27" s="97"/>
      <c r="D27" s="110"/>
      <c r="E27" s="204" t="s">
        <v>325</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759</v>
      </c>
      <c r="E29" s="206" t="s">
        <v>1132</v>
      </c>
      <c r="F29" s="199"/>
      <c r="G29" s="258"/>
      <c r="H29" s="199" t="s">
        <v>309</v>
      </c>
      <c r="I29" s="2170" t="s">
        <v>1143</v>
      </c>
      <c r="M29" s="84">
        <v>20</v>
      </c>
    </row>
    <row customHeight="1" ht="15.75">
      <c r="A30" s="1684" t="s">
        <v>109</v>
      </c>
      <c r="C30" s="97"/>
      <c r="D30" s="110"/>
      <c r="E30" s="204" t="s">
        <v>325</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299999999999997">
      <c r="A32" s="1684"/>
      <c r="C32" s="97"/>
      <c r="D32" s="148" t="s">
        <v>316</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4.699999999999998">
      <c r="A33" s="1684"/>
      <c r="C33" s="97"/>
      <c r="D33" s="148" t="s">
        <v>1144</v>
      </c>
      <c r="E33" s="207" t="s">
        <v>1133</v>
      </c>
      <c r="F33" s="199"/>
      <c r="G33" s="258"/>
      <c r="H33" s="199" t="s">
        <v>309</v>
      </c>
      <c r="I33" s="2170" t="s">
        <v>1145</v>
      </c>
      <c r="M33" s="84">
        <v>14</v>
      </c>
    </row>
    <row customHeight="1" ht="15.75">
      <c r="A34" s="1684" t="s">
        <v>89</v>
      </c>
      <c r="C34" s="97"/>
      <c r="D34" s="110"/>
      <c r="E34" s="205" t="s">
        <v>325</v>
      </c>
      <c r="F34" s="201"/>
      <c r="G34" s="201"/>
      <c r="H34" s="202"/>
      <c r="I34" s="2172"/>
      <c r="M34" s="84">
        <v>15</v>
      </c>
    </row>
    <row customHeight="1" ht="25.2">
      <c r="A35" s="1684"/>
      <c r="C35" s="97"/>
      <c r="D35" s="148" t="s">
        <v>887</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4.699999999999998">
      <c r="A36" s="1684"/>
      <c r="C36" s="97"/>
      <c r="D36" s="148" t="s">
        <v>1146</v>
      </c>
      <c r="E36" s="207" t="s">
        <v>1134</v>
      </c>
      <c r="F36" s="199"/>
      <c r="G36" s="258"/>
      <c r="H36" s="199" t="s">
        <v>309</v>
      </c>
      <c r="I36" s="2144" t="s">
        <v>1147</v>
      </c>
      <c r="M36" s="84">
        <v>14</v>
      </c>
    </row>
    <row customHeight="1" ht="15.75">
      <c r="A37" s="1684" t="s">
        <v>90</v>
      </c>
      <c r="C37" s="97"/>
      <c r="D37" s="110"/>
      <c r="E37" s="205" t="s">
        <v>325</v>
      </c>
      <c r="F37" s="201"/>
      <c r="G37" s="201"/>
      <c r="H37" s="202"/>
      <c r="I37" s="2144"/>
      <c r="M37" s="84">
        <v>15</v>
      </c>
    </row>
    <row customHeight="1" ht="27.299999999999997">
      <c r="A38" s="1684"/>
      <c r="C38" s="97"/>
      <c r="D38" s="148" t="s">
        <v>888</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4.699999999999998">
      <c r="A39" s="1684"/>
      <c r="C39" s="97"/>
      <c r="D39" s="148" t="s">
        <v>889</v>
      </c>
      <c r="E39" s="207" t="s">
        <v>1135</v>
      </c>
      <c r="F39" s="199"/>
      <c r="G39" s="208"/>
      <c r="H39" s="199" t="s">
        <v>309</v>
      </c>
      <c r="I39" s="2170" t="s">
        <v>1148</v>
      </c>
      <c r="L39" s="156" t="s">
        <v>1136</v>
      </c>
      <c r="M39" s="84">
        <v>14</v>
      </c>
    </row>
    <row customHeight="1" ht="15.75">
      <c r="A40" s="1684" t="s">
        <v>110</v>
      </c>
      <c r="C40" s="97"/>
      <c r="D40" s="110"/>
      <c r="E40" s="205" t="s">
        <v>325</v>
      </c>
      <c r="F40" s="201"/>
      <c r="G40" s="201"/>
      <c r="H40" s="202"/>
      <c r="I40" s="2172"/>
      <c r="M40" s="84">
        <v>15</v>
      </c>
    </row>
    <row s="1824" customFormat="1" customHeight="1" ht="3">
      <c r="A41" s="1684"/>
      <c r="K41" s="197"/>
      <c r="L41" s="197"/>
      <c r="M41" s="141">
        <v>3</v>
      </c>
    </row>
    <row customHeight="1" ht="26.25">
      <c r="D42" s="1682" t="s">
        <v>809</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7DE67-3352-B13D-4FDE-A073444E142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130" sqref="K130"/>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9" style="1636" width="13.4921875" customWidth="1"/>
    <col min="10" max="10" style="1636" width="12.6914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43</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309</v>
      </c>
      <c r="M2" s="1876"/>
      <c r="N2" s="335"/>
      <c r="O2" s="1625"/>
      <c r="P2" s="1625"/>
      <c r="AH2" s="1632">
        <v>0</v>
      </c>
    </row>
    <row s="1636" customFormat="1" customHeight="1" ht="18.75" hidden="1">
      <c r="A3" s="1781"/>
      <c r="B3" s="1781"/>
      <c r="C3" s="370" t="s">
        <v>1149</v>
      </c>
      <c r="D3" s="345"/>
      <c r="E3" s="1032"/>
      <c r="F3" s="1032"/>
      <c r="G3" s="2428"/>
      <c r="H3" s="1501"/>
      <c r="I3" s="652" t="s">
        <v>1150</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43</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309</v>
      </c>
      <c r="M5" s="1876"/>
      <c r="N5" s="335"/>
      <c r="O5" s="1625"/>
      <c r="P5" s="1625"/>
      <c r="AH5" s="1632">
        <v>0</v>
      </c>
    </row>
    <row s="1636" customFormat="1" customHeight="1" ht="18.75" hidden="1">
      <c r="A6" s="1781"/>
      <c r="B6" s="1781"/>
      <c r="C6" s="370" t="s">
        <v>1151</v>
      </c>
      <c r="D6" s="345"/>
      <c r="E6" s="1032"/>
      <c r="F6" s="1032"/>
      <c r="G6" s="2428"/>
      <c r="H6" s="1501"/>
      <c r="I6" s="652" t="s">
        <v>1150</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43</v>
      </c>
      <c r="O7" s="1625"/>
      <c r="P7" s="1625"/>
      <c r="T7" s="832"/>
      <c r="AG7" s="256"/>
      <c r="AH7" s="1632">
        <v>0</v>
      </c>
    </row>
    <row s="1636" customFormat="1" customHeight="1" ht="56.25" hidden="1">
      <c r="A8" s="1781"/>
      <c r="B8" s="1781"/>
      <c r="C8" s="370"/>
      <c r="D8" s="345"/>
      <c r="E8" s="1032"/>
      <c r="F8" s="1032"/>
      <c r="G8" s="1032"/>
      <c r="H8" s="1772"/>
      <c r="I8" s="1740"/>
      <c r="J8" s="1774"/>
      <c r="K8" s="1866"/>
      <c r="L8" s="1772" t="s">
        <v>309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309</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45770</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исх.406, вх.№ 73-ИОГВ-17/834вх</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303</v>
      </c>
      <c r="F19" s="2210"/>
      <c r="G19" s="2210"/>
      <c r="H19" s="2210"/>
      <c r="I19" s="2210"/>
      <c r="J19" s="2210"/>
      <c r="K19" s="2210"/>
      <c r="L19" s="2210"/>
      <c r="M19" s="2390" t="s">
        <v>304</v>
      </c>
      <c r="AH19" s="375">
        <v>21</v>
      </c>
    </row>
    <row customHeight="1" ht="22.049999999999997">
      <c r="D20" s="377"/>
      <c r="E20" s="2278" t="s">
        <v>87</v>
      </c>
      <c r="F20" s="2225" t="s">
        <v>121</v>
      </c>
      <c r="G20" s="2225" t="s">
        <v>122</v>
      </c>
      <c r="H20" s="2387" t="s">
        <v>1152</v>
      </c>
      <c r="I20" s="2388"/>
      <c r="J20" s="2434"/>
      <c r="K20" s="2225" t="s">
        <v>306</v>
      </c>
      <c r="L20" s="2225" t="s">
        <v>393</v>
      </c>
      <c r="M20" s="2390"/>
      <c r="AH20" s="375">
        <v>21</v>
      </c>
    </row>
    <row customHeight="1" ht="22.049999999999997">
      <c r="D21" s="377"/>
      <c r="E21" s="2280"/>
      <c r="F21" s="2226"/>
      <c r="G21" s="2226"/>
      <c r="H21" s="2219" t="s">
        <v>1153</v>
      </c>
      <c r="I21" s="2221"/>
      <c r="J21" s="109" t="s">
        <v>1154</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309</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1149</v>
      </c>
      <c r="D25" s="2467"/>
      <c r="E25" s="2205"/>
      <c r="F25" s="2471"/>
      <c r="G25" s="2428"/>
      <c r="H25" s="1501"/>
      <c r="I25" s="652" t="s">
        <v>1150</v>
      </c>
      <c r="J25" s="572"/>
      <c r="K25" s="1501"/>
      <c r="L25" s="215"/>
      <c r="M25" s="2171"/>
      <c r="N25" s="335"/>
      <c r="O25" s="1625"/>
      <c r="P25" s="1625"/>
      <c r="AH25" s="1632">
        <v>0</v>
      </c>
    </row>
    <row customHeight="1" ht="0.75" hidden="1">
      <c r="A26" s="1781"/>
      <c r="B26" s="1781"/>
      <c r="C26" s="370" t="s">
        <v>1155</v>
      </c>
      <c r="D26" s="2467"/>
      <c r="E26" s="2205"/>
      <c r="F26" s="2384"/>
      <c r="G26" s="401"/>
      <c r="H26" s="1501"/>
      <c r="I26" s="396"/>
      <c r="J26" s="350"/>
      <c r="K26" s="1501"/>
      <c r="L26" s="202"/>
      <c r="M26" s="2171"/>
      <c r="N26" s="335"/>
      <c r="AH26" s="375">
        <v>0</v>
      </c>
    </row>
    <row s="1636" customFormat="1" customHeight="1" ht="45" hidden="1">
      <c r="A27" s="1781" t="s">
        <v>159</v>
      </c>
      <c r="B27" s="1781" t="s">
        <v>160</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309</v>
      </c>
      <c r="M27" s="2171"/>
      <c r="N27" s="335"/>
      <c r="O27" s="1625"/>
      <c r="P27" s="1625"/>
      <c r="AH27" s="1632">
        <v>0</v>
      </c>
    </row>
    <row s="1636" customFormat="1" customHeight="1" ht="18.75" hidden="1">
      <c r="A28" s="1781"/>
      <c r="B28" s="1781"/>
      <c r="C28" s="370" t="s">
        <v>1149</v>
      </c>
      <c r="D28" s="2463"/>
      <c r="E28" s="2464"/>
      <c r="F28" s="2465"/>
      <c r="G28" s="2428"/>
      <c r="H28" s="1501"/>
      <c r="I28" s="652" t="s">
        <v>1150</v>
      </c>
      <c r="J28" s="572"/>
      <c r="K28" s="1501"/>
      <c r="L28" s="215"/>
      <c r="M28" s="2171"/>
      <c r="N28" s="335"/>
      <c r="O28" s="1625"/>
      <c r="P28" s="1625"/>
      <c r="AH28" s="1632">
        <v>0</v>
      </c>
    </row>
    <row s="1636" customFormat="1" customHeight="1" ht="0.75" hidden="1">
      <c r="A29" s="1781"/>
      <c r="B29" s="1781"/>
      <c r="C29" s="370" t="s">
        <v>1155</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309</v>
      </c>
      <c r="M30" s="2171"/>
      <c r="N30" s="335"/>
      <c r="O30" s="1625"/>
      <c r="P30" s="1625"/>
      <c r="AH30" s="1632">
        <v>0</v>
      </c>
    </row>
    <row s="1636" customFormat="1" customHeight="1" ht="18.75" hidden="1">
      <c r="A31" s="1781"/>
      <c r="B31" s="1781"/>
      <c r="C31" s="370" t="s">
        <v>1149</v>
      </c>
      <c r="D31" s="2463"/>
      <c r="E31" s="2205"/>
      <c r="F31" s="2384"/>
      <c r="G31" s="2428"/>
      <c r="H31" s="1501"/>
      <c r="I31" s="652" t="s">
        <v>1150</v>
      </c>
      <c r="J31" s="572"/>
      <c r="K31" s="1501"/>
      <c r="L31" s="215"/>
      <c r="M31" s="2171"/>
      <c r="N31" s="335"/>
      <c r="O31" s="1625"/>
      <c r="P31" s="1625"/>
      <c r="AH31" s="1632">
        <v>0</v>
      </c>
    </row>
    <row s="1636" customFormat="1" customHeight="1" ht="0.75" hidden="1">
      <c r="A32" s="1781"/>
      <c r="B32" s="1781"/>
      <c r="C32" s="370" t="s">
        <v>1155</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309</v>
      </c>
      <c r="M33" s="2171"/>
      <c r="N33" s="335"/>
      <c r="O33" s="1625"/>
      <c r="P33" s="1625"/>
      <c r="AH33" s="1632">
        <v>0</v>
      </c>
    </row>
    <row s="1636" customFormat="1" customHeight="1" ht="18.75" hidden="1">
      <c r="A34" s="1781"/>
      <c r="B34" s="1781"/>
      <c r="C34" s="370" t="s">
        <v>1149</v>
      </c>
      <c r="D34" s="2463"/>
      <c r="E34" s="2205"/>
      <c r="F34" s="2384"/>
      <c r="G34" s="2428"/>
      <c r="H34" s="1501"/>
      <c r="I34" s="652" t="s">
        <v>1150</v>
      </c>
      <c r="J34" s="572"/>
      <c r="K34" s="1501"/>
      <c r="L34" s="215"/>
      <c r="M34" s="2171"/>
      <c r="N34" s="335"/>
      <c r="O34" s="1625"/>
      <c r="P34" s="1625"/>
      <c r="AH34" s="1632">
        <v>0</v>
      </c>
    </row>
    <row s="1636" customFormat="1" customHeight="1" ht="0.75" hidden="1">
      <c r="A35" s="1781"/>
      <c r="B35" s="1781"/>
      <c r="C35" s="370" t="s">
        <v>1155</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309</v>
      </c>
      <c r="M36" s="2171"/>
      <c r="N36" s="335"/>
      <c r="O36" s="1625"/>
      <c r="P36" s="1625"/>
      <c r="AH36" s="1632">
        <v>0</v>
      </c>
    </row>
    <row s="1636" customFormat="1" customHeight="1" ht="18.75" hidden="1">
      <c r="A37" s="1781"/>
      <c r="B37" s="1781"/>
      <c r="C37" s="370" t="s">
        <v>1149</v>
      </c>
      <c r="D37" s="2463"/>
      <c r="E37" s="2205"/>
      <c r="F37" s="2384"/>
      <c r="G37" s="2428"/>
      <c r="H37" s="1501"/>
      <c r="I37" s="652" t="s">
        <v>1150</v>
      </c>
      <c r="J37" s="572"/>
      <c r="K37" s="1501"/>
      <c r="L37" s="215"/>
      <c r="M37" s="2171"/>
      <c r="N37" s="335"/>
      <c r="O37" s="1625"/>
      <c r="P37" s="1625"/>
      <c r="AH37" s="1632">
        <v>0</v>
      </c>
    </row>
    <row s="1636" customFormat="1" customHeight="1" ht="0.75" hidden="1">
      <c r="A38" s="1781"/>
      <c r="B38" s="1781"/>
      <c r="C38" s="370" t="s">
        <v>1155</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309</v>
      </c>
      <c r="M39" s="2171"/>
      <c r="N39" s="335"/>
      <c r="O39" s="1625"/>
      <c r="P39" s="1625"/>
      <c r="AH39" s="1632">
        <v>0</v>
      </c>
    </row>
    <row s="1636" customFormat="1" customHeight="1" ht="18.75" hidden="1">
      <c r="A40" s="1781"/>
      <c r="B40" s="1781"/>
      <c r="C40" s="370" t="s">
        <v>1149</v>
      </c>
      <c r="D40" s="2463"/>
      <c r="E40" s="2205"/>
      <c r="F40" s="2384"/>
      <c r="G40" s="2428"/>
      <c r="H40" s="1501"/>
      <c r="I40" s="652" t="s">
        <v>1150</v>
      </c>
      <c r="J40" s="572"/>
      <c r="K40" s="1501"/>
      <c r="L40" s="215"/>
      <c r="M40" s="2171"/>
      <c r="N40" s="335"/>
      <c r="O40" s="1625"/>
      <c r="P40" s="1625"/>
      <c r="AH40" s="1632">
        <v>0</v>
      </c>
    </row>
    <row s="1636" customFormat="1" customHeight="1" ht="0.75" hidden="1">
      <c r="A41" s="1781"/>
      <c r="B41" s="1781"/>
      <c r="C41" s="370" t="s">
        <v>1155</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309</v>
      </c>
      <c r="M42" s="2171"/>
      <c r="N42" s="335"/>
      <c r="O42" s="1625"/>
      <c r="P42" s="1625"/>
      <c r="AH42" s="1632">
        <v>0</v>
      </c>
    </row>
    <row s="1636" customFormat="1" customHeight="1" ht="18.75" hidden="1">
      <c r="A43" s="1781"/>
      <c r="B43" s="1781"/>
      <c r="C43" s="370" t="s">
        <v>1149</v>
      </c>
      <c r="D43" s="2463"/>
      <c r="E43" s="2205"/>
      <c r="F43" s="2384"/>
      <c r="G43" s="2428"/>
      <c r="H43" s="1501"/>
      <c r="I43" s="652" t="s">
        <v>1150</v>
      </c>
      <c r="J43" s="572"/>
      <c r="K43" s="1501"/>
      <c r="L43" s="215"/>
      <c r="M43" s="2171"/>
      <c r="N43" s="335"/>
      <c r="O43" s="1625"/>
      <c r="P43" s="1625"/>
      <c r="AH43" s="1632">
        <v>0</v>
      </c>
    </row>
    <row s="1636" customFormat="1" customHeight="1" ht="0.75" hidden="1">
      <c r="A44" s="1781"/>
      <c r="B44" s="1781"/>
      <c r="C44" s="370" t="s">
        <v>1155</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309</v>
      </c>
      <c r="M45" s="2171"/>
      <c r="N45" s="335"/>
      <c r="O45" s="1625"/>
      <c r="P45" s="1625"/>
      <c r="AH45" s="1632">
        <v>0</v>
      </c>
    </row>
    <row s="1636" customFormat="1" customHeight="1" ht="18.75" hidden="1">
      <c r="A46" s="1781"/>
      <c r="B46" s="1781"/>
      <c r="C46" s="370" t="s">
        <v>1149</v>
      </c>
      <c r="D46" s="2463"/>
      <c r="E46" s="2205"/>
      <c r="F46" s="2384"/>
      <c r="G46" s="2428"/>
      <c r="H46" s="1501"/>
      <c r="I46" s="652" t="s">
        <v>1150</v>
      </c>
      <c r="J46" s="572"/>
      <c r="K46" s="1501"/>
      <c r="L46" s="215"/>
      <c r="M46" s="2171"/>
      <c r="N46" s="335"/>
      <c r="O46" s="1625"/>
      <c r="P46" s="1625"/>
      <c r="AH46" s="1632">
        <v>0</v>
      </c>
    </row>
    <row s="1636" customFormat="1" customHeight="1" ht="0.75" hidden="1">
      <c r="A47" s="1781"/>
      <c r="B47" s="1781"/>
      <c r="C47" s="370" t="s">
        <v>1155</v>
      </c>
      <c r="D47" s="2463"/>
      <c r="E47" s="2205"/>
      <c r="F47" s="2384"/>
      <c r="G47" s="401"/>
      <c r="H47" s="1501"/>
      <c r="I47" s="652"/>
      <c r="J47" s="572"/>
      <c r="K47" s="1501"/>
      <c r="L47" s="215"/>
      <c r="M47" s="2171"/>
      <c r="N47" s="335"/>
      <c r="O47" s="1625"/>
      <c r="P47" s="1625"/>
      <c r="AH47" s="1632">
        <v>0</v>
      </c>
    </row>
    <row s="1636" customFormat="1" customHeight="1" ht="18.75" hidden="1">
      <c r="A48" s="1781" t="s">
        <v>202</v>
      </c>
      <c r="B48" s="1781" t="s">
        <v>203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309</v>
      </c>
      <c r="M48" s="2171"/>
      <c r="N48" s="335"/>
      <c r="O48" s="1625"/>
      <c r="P48" s="1625"/>
      <c r="AH48" s="1632">
        <v>0</v>
      </c>
    </row>
    <row s="1636" customFormat="1" customHeight="1" ht="18.75" hidden="1">
      <c r="A49" s="1781"/>
      <c r="B49" s="1781"/>
      <c r="C49" s="370" t="s">
        <v>1149</v>
      </c>
      <c r="D49" s="2463"/>
      <c r="E49" s="2205"/>
      <c r="F49" s="2384"/>
      <c r="G49" s="2428"/>
      <c r="H49" s="1501"/>
      <c r="I49" s="652" t="s">
        <v>1150</v>
      </c>
      <c r="J49" s="572"/>
      <c r="K49" s="1501"/>
      <c r="L49" s="215"/>
      <c r="M49" s="2171"/>
      <c r="N49" s="335"/>
      <c r="O49" s="1625"/>
      <c r="P49" s="1625"/>
      <c r="AH49" s="1632">
        <v>0</v>
      </c>
    </row>
    <row s="1636" customFormat="1" customHeight="1" ht="0.75" hidden="1">
      <c r="A50" s="1781"/>
      <c r="B50" s="1781"/>
      <c r="C50" s="370" t="s">
        <v>1155</v>
      </c>
      <c r="D50" s="2463"/>
      <c r="E50" s="2205"/>
      <c r="F50" s="2384"/>
      <c r="G50" s="401"/>
      <c r="H50" s="1501"/>
      <c r="I50" s="652"/>
      <c r="J50" s="572"/>
      <c r="K50" s="1501"/>
      <c r="L50" s="215"/>
      <c r="M50" s="2171"/>
      <c r="N50" s="335"/>
      <c r="O50" s="1625"/>
      <c r="P50" s="1625"/>
      <c r="AH50" s="1632">
        <v>0</v>
      </c>
    </row>
    <row s="1636" customFormat="1" customHeight="1" ht="18.75" hidden="1">
      <c r="A51" s="1781" t="s">
        <v>222</v>
      </c>
      <c r="B51" s="1781" t="s">
        <v>223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309</v>
      </c>
      <c r="M51" s="2171"/>
      <c r="N51" s="335"/>
      <c r="O51" s="1625"/>
      <c r="P51" s="1625"/>
      <c r="AH51" s="1632">
        <v>0</v>
      </c>
    </row>
    <row s="1636" customFormat="1" customHeight="1" ht="18.75" hidden="1">
      <c r="A52" s="1781"/>
      <c r="B52" s="1781"/>
      <c r="C52" s="370" t="s">
        <v>1149</v>
      </c>
      <c r="D52" s="2463"/>
      <c r="E52" s="2205"/>
      <c r="F52" s="2384"/>
      <c r="G52" s="2428"/>
      <c r="H52" s="1501"/>
      <c r="I52" s="652" t="s">
        <v>1150</v>
      </c>
      <c r="J52" s="572"/>
      <c r="K52" s="1501"/>
      <c r="L52" s="215"/>
      <c r="M52" s="2171"/>
      <c r="N52" s="335"/>
      <c r="O52" s="1625"/>
      <c r="P52" s="1625"/>
      <c r="AH52" s="1632">
        <v>0</v>
      </c>
    </row>
    <row s="1636" customFormat="1" customHeight="1" ht="0.75" hidden="1">
      <c r="A53" s="1781"/>
      <c r="B53" s="1781"/>
      <c r="C53" s="370" t="s">
        <v>1155</v>
      </c>
      <c r="D53" s="2463"/>
      <c r="E53" s="2205"/>
      <c r="F53" s="2384"/>
      <c r="G53" s="401"/>
      <c r="H53" s="1501"/>
      <c r="I53" s="652"/>
      <c r="J53" s="572"/>
      <c r="K53" s="1501"/>
      <c r="L53" s="215"/>
      <c r="M53" s="2171"/>
      <c r="N53" s="335"/>
      <c r="O53" s="1625"/>
      <c r="P53" s="1625"/>
      <c r="AH53" s="1632">
        <v>0</v>
      </c>
    </row>
    <row s="1636" customFormat="1" customHeight="1" ht="18.75" hidden="1">
      <c r="A54" s="1781" t="s">
        <v>227</v>
      </c>
      <c r="B54" s="1781" t="s">
        <v>228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309</v>
      </c>
      <c r="M54" s="2171"/>
      <c r="N54" s="335"/>
      <c r="O54" s="1625"/>
      <c r="P54" s="1625"/>
      <c r="AH54" s="1632">
        <v>0</v>
      </c>
    </row>
    <row s="1636" customFormat="1" customHeight="1" ht="18.75" hidden="1">
      <c r="A55" s="1781"/>
      <c r="B55" s="1781"/>
      <c r="C55" s="370" t="s">
        <v>1149</v>
      </c>
      <c r="D55" s="2463"/>
      <c r="E55" s="2205"/>
      <c r="F55" s="2384"/>
      <c r="G55" s="2428"/>
      <c r="H55" s="1501"/>
      <c r="I55" s="652" t="s">
        <v>1150</v>
      </c>
      <c r="J55" s="572"/>
      <c r="K55" s="1501"/>
      <c r="L55" s="215"/>
      <c r="M55" s="2171"/>
      <c r="N55" s="335"/>
      <c r="O55" s="1625"/>
      <c r="P55" s="1625"/>
      <c r="AH55" s="1632">
        <v>0</v>
      </c>
    </row>
    <row s="1636" customFormat="1" customHeight="1" ht="0.75" hidden="1">
      <c r="A56" s="1781"/>
      <c r="B56" s="1781"/>
      <c r="C56" s="370" t="s">
        <v>1155</v>
      </c>
      <c r="D56" s="2463"/>
      <c r="E56" s="2205"/>
      <c r="F56" s="2384"/>
      <c r="G56" s="401"/>
      <c r="H56" s="1501"/>
      <c r="I56" s="652"/>
      <c r="J56" s="572"/>
      <c r="K56" s="1501"/>
      <c r="L56" s="215"/>
      <c r="M56" s="2171"/>
      <c r="N56" s="335"/>
      <c r="O56" s="1625"/>
      <c r="P56" s="1625"/>
      <c r="AH56" s="1632">
        <v>0</v>
      </c>
    </row>
    <row s="1636" customFormat="1" customHeight="1" ht="18.75" hidden="1">
      <c r="A57" s="1781" t="s">
        <v>232</v>
      </c>
      <c r="B57" s="1781" t="s">
        <v>233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309</v>
      </c>
      <c r="M57" s="2171"/>
      <c r="N57" s="335"/>
      <c r="O57" s="1625"/>
      <c r="P57" s="1625"/>
      <c r="AH57" s="1632">
        <v>0</v>
      </c>
    </row>
    <row s="1636" customFormat="1" customHeight="1" ht="18.75" hidden="1">
      <c r="A58" s="1781"/>
      <c r="B58" s="1781"/>
      <c r="C58" s="370" t="s">
        <v>1149</v>
      </c>
      <c r="D58" s="2463"/>
      <c r="E58" s="2205"/>
      <c r="F58" s="2384"/>
      <c r="G58" s="2428"/>
      <c r="H58" s="1501"/>
      <c r="I58" s="652" t="s">
        <v>1150</v>
      </c>
      <c r="J58" s="572"/>
      <c r="K58" s="1501"/>
      <c r="L58" s="215"/>
      <c r="M58" s="2171"/>
      <c r="N58" s="335"/>
      <c r="O58" s="1625"/>
      <c r="P58" s="1625"/>
      <c r="AH58" s="1632">
        <v>0</v>
      </c>
    </row>
    <row s="1636" customFormat="1" customHeight="1" ht="0.75" hidden="1">
      <c r="A59" s="1781"/>
      <c r="B59" s="1781"/>
      <c r="C59" s="370" t="s">
        <v>1155</v>
      </c>
      <c r="D59" s="2463"/>
      <c r="E59" s="2205"/>
      <c r="F59" s="2384"/>
      <c r="G59" s="401"/>
      <c r="H59" s="1501"/>
      <c r="I59" s="652"/>
      <c r="J59" s="572"/>
      <c r="K59" s="1501"/>
      <c r="L59" s="215"/>
      <c r="M59" s="2171"/>
      <c r="N59" s="335"/>
      <c r="O59" s="1625"/>
      <c r="P59" s="1625"/>
      <c r="AH59" s="1632">
        <v>0</v>
      </c>
    </row>
    <row s="1636" customFormat="1" customHeight="1" ht="18.75" hidden="1">
      <c r="A60" s="1781" t="s">
        <v>237</v>
      </c>
      <c r="B60" s="1781" t="s">
        <v>238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309</v>
      </c>
      <c r="M60" s="2171"/>
      <c r="N60" s="335"/>
      <c r="O60" s="1625"/>
      <c r="P60" s="1625"/>
      <c r="AH60" s="1632">
        <v>0</v>
      </c>
    </row>
    <row s="1636" customFormat="1" customHeight="1" ht="18.75" hidden="1">
      <c r="A61" s="1781"/>
      <c r="B61" s="1781"/>
      <c r="C61" s="370" t="s">
        <v>1149</v>
      </c>
      <c r="D61" s="2463"/>
      <c r="E61" s="2205"/>
      <c r="F61" s="2384"/>
      <c r="G61" s="2428"/>
      <c r="H61" s="1501"/>
      <c r="I61" s="652" t="s">
        <v>1150</v>
      </c>
      <c r="J61" s="572"/>
      <c r="K61" s="1501"/>
      <c r="L61" s="215"/>
      <c r="M61" s="2171"/>
      <c r="N61" s="335"/>
      <c r="O61" s="1625"/>
      <c r="P61" s="1625"/>
      <c r="AH61" s="1632">
        <v>0</v>
      </c>
    </row>
    <row s="1636" customFormat="1" customHeight="1" ht="0.75" hidden="1">
      <c r="A62" s="1781"/>
      <c r="B62" s="1781"/>
      <c r="C62" s="370" t="s">
        <v>1155</v>
      </c>
      <c r="D62" s="2463"/>
      <c r="E62" s="2205"/>
      <c r="F62" s="2384"/>
      <c r="G62" s="401"/>
      <c r="H62" s="1501"/>
      <c r="I62" s="652"/>
      <c r="J62" s="572"/>
      <c r="K62" s="1501"/>
      <c r="L62" s="215"/>
      <c r="M62" s="2171"/>
      <c r="N62" s="335"/>
      <c r="O62" s="1625"/>
      <c r="P62" s="1625"/>
      <c r="AH62" s="1632">
        <v>0</v>
      </c>
    </row>
    <row s="1636" customFormat="1" customHeight="1" ht="18.75" hidden="1">
      <c r="A63" s="1781" t="s">
        <v>242</v>
      </c>
      <c r="B63" s="1781" t="s">
        <v>243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309</v>
      </c>
      <c r="M63" s="2171"/>
      <c r="N63" s="335"/>
      <c r="O63" s="1625"/>
      <c r="P63" s="1625"/>
      <c r="AH63" s="1632">
        <v>0</v>
      </c>
    </row>
    <row s="1636" customFormat="1" customHeight="1" ht="18.75" hidden="1">
      <c r="A64" s="1781"/>
      <c r="B64" s="1781"/>
      <c r="C64" s="370" t="s">
        <v>1149</v>
      </c>
      <c r="D64" s="2463"/>
      <c r="E64" s="2205"/>
      <c r="F64" s="2384"/>
      <c r="G64" s="2428"/>
      <c r="H64" s="1501"/>
      <c r="I64" s="652" t="s">
        <v>1150</v>
      </c>
      <c r="J64" s="572"/>
      <c r="K64" s="1501"/>
      <c r="L64" s="215"/>
      <c r="M64" s="2171"/>
      <c r="N64" s="335"/>
      <c r="O64" s="1625"/>
      <c r="P64" s="1625"/>
      <c r="AH64" s="1632">
        <v>0</v>
      </c>
    </row>
    <row s="1636" customFormat="1" customHeight="1" ht="0.75" hidden="1">
      <c r="A65" s="1781"/>
      <c r="B65" s="1781"/>
      <c r="C65" s="370" t="s">
        <v>1155</v>
      </c>
      <c r="D65" s="2463"/>
      <c r="E65" s="2205"/>
      <c r="F65" s="2384"/>
      <c r="G65" s="401"/>
      <c r="H65" s="1501"/>
      <c r="I65" s="652"/>
      <c r="J65" s="572"/>
      <c r="K65" s="1501"/>
      <c r="L65" s="215"/>
      <c r="M65" s="2171"/>
      <c r="N65" s="335"/>
      <c r="O65" s="1625"/>
      <c r="P65" s="1625"/>
      <c r="AH65" s="1632">
        <v>0</v>
      </c>
    </row>
    <row s="1636" customFormat="1" customHeight="1" ht="18.75">
      <c r="A66" s="1781" t="s">
        <v>250</v>
      </c>
      <c r="B66" s="1781" t="s">
        <v>251</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Тариф на горячую воду в открытых системах теплоснабжения</v>
      </c>
      <c r="H66" s="1863"/>
      <c r="I66" s="1740">
        <v>46023</v>
      </c>
      <c r="J66" s="1774">
        <v>46387</v>
      </c>
      <c r="K66" s="1866" t="s">
        <v>1156</v>
      </c>
      <c r="L66" s="1863" t="s">
        <v>309</v>
      </c>
      <c r="M66" s="2171"/>
      <c r="N66" s="335"/>
      <c r="O66" s="1625"/>
      <c r="P66" s="1625"/>
      <c r="AH66" s="1632">
        <v>0</v>
      </c>
    </row>
    <row s="1636" customFormat="1" customHeight="1" ht="49.166666666666664">
      <c r="A67" s="1781"/>
      <c r="B67" s="1781"/>
      <c r="C67" s="370" t="s">
        <v>1149</v>
      </c>
      <c r="D67" s="2463"/>
      <c r="E67" s="2205"/>
      <c r="F67" s="2384"/>
      <c r="G67" s="2428"/>
      <c r="H67" s="1501"/>
      <c r="I67" s="652" t="s">
        <v>1150</v>
      </c>
      <c r="J67" s="572"/>
      <c r="K67" s="1501"/>
      <c r="L67" s="215"/>
      <c r="M67" s="2171"/>
      <c r="N67" s="335"/>
      <c r="O67" s="1625"/>
      <c r="P67" s="1625"/>
      <c r="AH67" s="1632">
        <v>0</v>
      </c>
    </row>
    <row s="1636" customFormat="1" customHeight="1" ht="0.75">
      <c r="A68" s="1781"/>
      <c r="B68" s="1781"/>
      <c r="C68" s="370" t="s">
        <v>1155</v>
      </c>
      <c r="D68" s="2463"/>
      <c r="E68" s="2205"/>
      <c r="F68" s="2384"/>
      <c r="G68" s="401"/>
      <c r="H68" s="1501"/>
      <c r="I68" s="652"/>
      <c r="J68" s="572"/>
      <c r="K68" s="1501"/>
      <c r="L68" s="215"/>
      <c r="M68" s="2171"/>
      <c r="N68" s="335"/>
      <c r="O68" s="1625"/>
      <c r="P68" s="1625"/>
      <c r="AH68" s="1632">
        <v>0</v>
      </c>
    </row>
    <row s="1636" customFormat="1" customHeight="1" ht="18.75" hidden="1">
      <c r="A69" s="1781" t="s">
        <v>258</v>
      </c>
      <c r="B69" s="1781" t="s">
        <v>259</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309</v>
      </c>
      <c r="M69" s="2171"/>
      <c r="N69" s="335"/>
      <c r="O69" s="1625"/>
      <c r="P69" s="1625"/>
      <c r="AH69" s="1632">
        <v>0</v>
      </c>
    </row>
    <row s="1636" customFormat="1" customHeight="1" ht="18.75" hidden="1">
      <c r="A70" s="1781"/>
      <c r="B70" s="1781"/>
      <c r="C70" s="370" t="s">
        <v>1149</v>
      </c>
      <c r="D70" s="2463"/>
      <c r="E70" s="2205"/>
      <c r="F70" s="2384"/>
      <c r="G70" s="2428"/>
      <c r="H70" s="1501"/>
      <c r="I70" s="652" t="s">
        <v>1150</v>
      </c>
      <c r="J70" s="572"/>
      <c r="K70" s="1501"/>
      <c r="L70" s="215"/>
      <c r="M70" s="2171"/>
      <c r="N70" s="335"/>
      <c r="O70" s="1625"/>
      <c r="P70" s="1625"/>
      <c r="AH70" s="1632">
        <v>0</v>
      </c>
    </row>
    <row s="1636" customFormat="1" customHeight="1" ht="0.75" hidden="1">
      <c r="A71" s="1781"/>
      <c r="B71" s="1781"/>
      <c r="C71" s="370" t="s">
        <v>1155</v>
      </c>
      <c r="D71" s="2463"/>
      <c r="E71" s="2205"/>
      <c r="F71" s="2384"/>
      <c r="G71" s="401"/>
      <c r="H71" s="1501"/>
      <c r="I71" s="652"/>
      <c r="J71" s="572"/>
      <c r="K71" s="1501"/>
      <c r="L71" s="215"/>
      <c r="M71" s="2171"/>
      <c r="N71" s="335"/>
      <c r="O71" s="1625"/>
      <c r="P71" s="1625"/>
      <c r="AH71" s="1632">
        <v>0</v>
      </c>
    </row>
    <row s="1636" customFormat="1" customHeight="1" ht="18.75" hidden="1">
      <c r="A72" s="1781" t="s">
        <v>263</v>
      </c>
      <c r="B72" s="1781" t="s">
        <v>264</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309</v>
      </c>
      <c r="M72" s="2171"/>
      <c r="N72" s="335"/>
      <c r="O72" s="1625"/>
      <c r="P72" s="1625"/>
      <c r="AH72" s="1632">
        <v>0</v>
      </c>
    </row>
    <row s="1636" customFormat="1" customHeight="1" ht="18.75" hidden="1">
      <c r="A73" s="1781"/>
      <c r="B73" s="1781"/>
      <c r="C73" s="370" t="s">
        <v>1149</v>
      </c>
      <c r="D73" s="2463"/>
      <c r="E73" s="2205"/>
      <c r="F73" s="2384"/>
      <c r="G73" s="2428"/>
      <c r="H73" s="1501"/>
      <c r="I73" s="652" t="s">
        <v>1150</v>
      </c>
      <c r="J73" s="572"/>
      <c r="K73" s="1501"/>
      <c r="L73" s="215"/>
      <c r="M73" s="2171"/>
      <c r="N73" s="335"/>
      <c r="O73" s="1625"/>
      <c r="P73" s="1625"/>
      <c r="AH73" s="1632">
        <v>0</v>
      </c>
    </row>
    <row s="1636" customFormat="1" customHeight="1" ht="0.75" hidden="1">
      <c r="A74" s="1781"/>
      <c r="B74" s="1781"/>
      <c r="C74" s="370" t="s">
        <v>1155</v>
      </c>
      <c r="D74" s="2463"/>
      <c r="E74" s="2205"/>
      <c r="F74" s="2384"/>
      <c r="G74" s="401"/>
      <c r="H74" s="1501"/>
      <c r="I74" s="652"/>
      <c r="J74" s="572"/>
      <c r="K74" s="1501"/>
      <c r="L74" s="215"/>
      <c r="M74" s="2171"/>
      <c r="N74" s="335"/>
      <c r="O74" s="1625"/>
      <c r="P74" s="1625"/>
      <c r="AH74" s="1632">
        <v>0</v>
      </c>
    </row>
    <row s="1636" customFormat="1" customHeight="1" ht="18.75" hidden="1">
      <c r="A75" s="1781" t="s">
        <v>268</v>
      </c>
      <c r="B75" s="1781" t="s">
        <v>269</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309</v>
      </c>
      <c r="M75" s="2171"/>
      <c r="N75" s="335"/>
      <c r="O75" s="1625"/>
      <c r="P75" s="1625"/>
      <c r="AH75" s="1632">
        <v>0</v>
      </c>
    </row>
    <row s="1636" customFormat="1" customHeight="1" ht="18.75" hidden="1">
      <c r="A76" s="1781"/>
      <c r="B76" s="1781"/>
      <c r="C76" s="370" t="s">
        <v>1149</v>
      </c>
      <c r="D76" s="2463"/>
      <c r="E76" s="2205"/>
      <c r="F76" s="2384"/>
      <c r="G76" s="2428"/>
      <c r="H76" s="1501"/>
      <c r="I76" s="652" t="s">
        <v>1150</v>
      </c>
      <c r="J76" s="572"/>
      <c r="K76" s="1501"/>
      <c r="L76" s="215"/>
      <c r="M76" s="2171"/>
      <c r="N76" s="335"/>
      <c r="O76" s="1625"/>
      <c r="P76" s="1625"/>
      <c r="AH76" s="1632">
        <v>0</v>
      </c>
    </row>
    <row s="1636" customFormat="1" customHeight="1" ht="0.75" hidden="1">
      <c r="A77" s="1781"/>
      <c r="B77" s="1781"/>
      <c r="C77" s="370" t="s">
        <v>1155</v>
      </c>
      <c r="D77" s="2463"/>
      <c r="E77" s="2205"/>
      <c r="F77" s="2384"/>
      <c r="G77" s="401"/>
      <c r="H77" s="1501"/>
      <c r="I77" s="652"/>
      <c r="J77" s="572"/>
      <c r="K77" s="1501"/>
      <c r="L77" s="215"/>
      <c r="M77" s="2171"/>
      <c r="N77" s="335"/>
      <c r="O77" s="1625"/>
      <c r="P77" s="1625"/>
      <c r="AH77" s="1632">
        <v>0</v>
      </c>
    </row>
    <row s="1636" customFormat="1" customHeight="1" ht="18.75" hidden="1">
      <c r="A78" s="1781" t="s">
        <v>273</v>
      </c>
      <c r="B78" s="1781" t="s">
        <v>274</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309</v>
      </c>
      <c r="M78" s="2171"/>
      <c r="N78" s="335"/>
      <c r="O78" s="1625"/>
      <c r="P78" s="1625"/>
      <c r="AH78" s="1632">
        <v>0</v>
      </c>
    </row>
    <row s="1636" customFormat="1" customHeight="1" ht="18.75" hidden="1">
      <c r="A79" s="1781"/>
      <c r="B79" s="1781"/>
      <c r="C79" s="370" t="s">
        <v>1149</v>
      </c>
      <c r="D79" s="2463"/>
      <c r="E79" s="2205"/>
      <c r="F79" s="2384"/>
      <c r="G79" s="2428"/>
      <c r="H79" s="1501"/>
      <c r="I79" s="652" t="s">
        <v>1150</v>
      </c>
      <c r="J79" s="572"/>
      <c r="K79" s="1501"/>
      <c r="L79" s="215"/>
      <c r="M79" s="2171"/>
      <c r="N79" s="335"/>
      <c r="O79" s="1625"/>
      <c r="P79" s="1625"/>
      <c r="AH79" s="1632">
        <v>0</v>
      </c>
    </row>
    <row s="1636" customFormat="1" customHeight="1" ht="0.75" hidden="1">
      <c r="A80" s="1781"/>
      <c r="B80" s="1781"/>
      <c r="C80" s="370" t="s">
        <v>1155</v>
      </c>
      <c r="D80" s="2463"/>
      <c r="E80" s="2205"/>
      <c r="F80" s="2384"/>
      <c r="G80" s="401"/>
      <c r="H80" s="1501"/>
      <c r="I80" s="652"/>
      <c r="J80" s="572"/>
      <c r="K80" s="1501"/>
      <c r="L80" s="215"/>
      <c r="M80" s="2171"/>
      <c r="N80" s="335"/>
      <c r="O80" s="1625"/>
      <c r="P80" s="1625"/>
      <c r="AH80" s="1632">
        <v>0</v>
      </c>
    </row>
    <row s="1636" customFormat="1" customHeight="1" ht="18.75" hidden="1">
      <c r="A81" s="1781" t="s">
        <v>278</v>
      </c>
      <c r="B81" s="1781" t="s">
        <v>279</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309</v>
      </c>
      <c r="M81" s="2171"/>
      <c r="N81" s="335"/>
      <c r="O81" s="1625"/>
      <c r="P81" s="1625"/>
      <c r="AH81" s="1632">
        <v>0</v>
      </c>
    </row>
    <row s="1636" customFormat="1" customHeight="1" ht="18.75" hidden="1">
      <c r="A82" s="1781"/>
      <c r="B82" s="1781"/>
      <c r="C82" s="370" t="s">
        <v>1149</v>
      </c>
      <c r="D82" s="2463"/>
      <c r="E82" s="2205"/>
      <c r="F82" s="2384"/>
      <c r="G82" s="2428"/>
      <c r="H82" s="1501"/>
      <c r="I82" s="652" t="s">
        <v>1150</v>
      </c>
      <c r="J82" s="572"/>
      <c r="K82" s="1501"/>
      <c r="L82" s="215"/>
      <c r="M82" s="2171"/>
      <c r="N82" s="335"/>
      <c r="O82" s="1625"/>
      <c r="P82" s="1625"/>
      <c r="AH82" s="1632">
        <v>0</v>
      </c>
    </row>
    <row s="1636" customFormat="1" customHeight="1" ht="1.05">
      <c r="A83" s="1781"/>
      <c r="B83" s="1781"/>
      <c r="C83" s="370" t="s">
        <v>1155</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5.699999999999996">
      <c r="A85" s="1781"/>
      <c r="B85" s="1781"/>
      <c r="D85" s="377"/>
      <c r="E85" s="400"/>
      <c r="F85" s="199" t="s">
        <v>309</v>
      </c>
      <c r="G85" s="199" t="s">
        <v>309</v>
      </c>
      <c r="H85" s="2219" t="s">
        <v>309</v>
      </c>
      <c r="I85" s="2221"/>
      <c r="J85" s="199" t="s">
        <v>309</v>
      </c>
      <c r="K85" s="199" t="s">
        <v>309</v>
      </c>
      <c r="L85" s="402"/>
      <c r="M85" s="346" t="s">
        <v>1157</v>
      </c>
      <c r="N85" s="335"/>
      <c r="AH85" s="375">
        <v>34</v>
      </c>
    </row>
    <row customHeight="1" ht="19.95">
      <c r="A86" s="1781"/>
      <c r="B86" s="1781"/>
      <c r="D86" s="377"/>
      <c r="E86" s="148" t="s">
        <v>89</v>
      </c>
      <c r="F86" s="2461" t="s">
        <v>1158</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309</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1151</v>
      </c>
      <c r="D88" s="2463"/>
      <c r="E88" s="2205"/>
      <c r="F88" s="2384"/>
      <c r="G88" s="2428"/>
      <c r="H88" s="1501"/>
      <c r="I88" s="652" t="s">
        <v>1150</v>
      </c>
      <c r="J88" s="572"/>
      <c r="K88" s="1501"/>
      <c r="L88" s="215"/>
      <c r="M88" s="2171"/>
      <c r="N88" s="335"/>
      <c r="O88" s="1625"/>
      <c r="P88" s="1625"/>
      <c r="AH88" s="1632">
        <v>0</v>
      </c>
    </row>
    <row s="1636" customFormat="1" customHeight="1" ht="0.75" hidden="1">
      <c r="A89" s="1781"/>
      <c r="B89" s="1781"/>
      <c r="C89" s="370" t="s">
        <v>1159</v>
      </c>
      <c r="D89" s="2463"/>
      <c r="E89" s="2205"/>
      <c r="F89" s="2384"/>
      <c r="G89" s="401"/>
      <c r="H89" s="1501"/>
      <c r="I89" s="652"/>
      <c r="J89" s="572"/>
      <c r="K89" s="1501"/>
      <c r="L89" s="215"/>
      <c r="M89" s="2171"/>
      <c r="N89" s="335"/>
      <c r="O89" s="1625"/>
      <c r="P89" s="1625"/>
      <c r="AH89" s="1632">
        <v>0</v>
      </c>
    </row>
    <row s="1636" customFormat="1" customHeight="1" ht="45" hidden="1">
      <c r="A90" s="1781" t="s">
        <v>159</v>
      </c>
      <c r="B90" s="1781" t="s">
        <v>160</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309</v>
      </c>
      <c r="M90" s="2172"/>
      <c r="N90" s="335"/>
      <c r="O90" s="1625"/>
      <c r="P90" s="1625"/>
      <c r="AH90" s="1632">
        <v>0</v>
      </c>
    </row>
    <row s="1636" customFormat="1" customHeight="1" ht="18.75" hidden="1">
      <c r="A91" s="1781"/>
      <c r="B91" s="1781"/>
      <c r="C91" s="370" t="s">
        <v>1151</v>
      </c>
      <c r="D91" s="2463"/>
      <c r="E91" s="2205"/>
      <c r="F91" s="2384"/>
      <c r="G91" s="2428"/>
      <c r="H91" s="1501"/>
      <c r="I91" s="652" t="s">
        <v>1150</v>
      </c>
      <c r="J91" s="572"/>
      <c r="K91" s="1501"/>
      <c r="L91" s="215"/>
      <c r="M91" s="1862"/>
      <c r="N91" s="335"/>
      <c r="O91" s="1625"/>
      <c r="P91" s="1625"/>
      <c r="AH91" s="1632">
        <v>0</v>
      </c>
    </row>
    <row s="1636" customFormat="1" customHeight="1" ht="0.75" hidden="1">
      <c r="A92" s="1781"/>
      <c r="B92" s="1781"/>
      <c r="C92" s="370" t="s">
        <v>1159</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309</v>
      </c>
      <c r="M93" s="342"/>
      <c r="N93" s="335"/>
      <c r="O93" s="1625"/>
      <c r="P93" s="1625"/>
      <c r="AH93" s="1632">
        <v>0</v>
      </c>
    </row>
    <row s="1636" customFormat="1" customHeight="1" ht="18.75" hidden="1">
      <c r="A94" s="1781"/>
      <c r="B94" s="1781"/>
      <c r="C94" s="370" t="s">
        <v>1151</v>
      </c>
      <c r="D94" s="2463"/>
      <c r="E94" s="2205"/>
      <c r="F94" s="2384"/>
      <c r="G94" s="2428"/>
      <c r="H94" s="1501"/>
      <c r="I94" s="652" t="s">
        <v>1150</v>
      </c>
      <c r="J94" s="572"/>
      <c r="K94" s="1501"/>
      <c r="L94" s="215"/>
      <c r="M94" s="342"/>
      <c r="N94" s="335"/>
      <c r="O94" s="1625"/>
      <c r="P94" s="1625"/>
      <c r="AH94" s="1632">
        <v>0</v>
      </c>
    </row>
    <row s="1636" customFormat="1" customHeight="1" ht="0.75" hidden="1">
      <c r="A95" s="1781"/>
      <c r="B95" s="1781"/>
      <c r="C95" s="370" t="s">
        <v>1159</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309</v>
      </c>
      <c r="M96" s="342"/>
      <c r="N96" s="335"/>
      <c r="O96" s="1625"/>
      <c r="P96" s="1625"/>
      <c r="AH96" s="1632">
        <v>0</v>
      </c>
    </row>
    <row s="1636" customFormat="1" customHeight="1" ht="18.75" hidden="1">
      <c r="A97" s="1781"/>
      <c r="B97" s="1781"/>
      <c r="C97" s="370" t="s">
        <v>1151</v>
      </c>
      <c r="D97" s="2463"/>
      <c r="E97" s="2205"/>
      <c r="F97" s="2384"/>
      <c r="G97" s="2428"/>
      <c r="H97" s="1501"/>
      <c r="I97" s="652" t="s">
        <v>1150</v>
      </c>
      <c r="J97" s="572"/>
      <c r="K97" s="1501"/>
      <c r="L97" s="215"/>
      <c r="M97" s="342"/>
      <c r="N97" s="335"/>
      <c r="O97" s="1625"/>
      <c r="P97" s="1625"/>
      <c r="AH97" s="1632">
        <v>0</v>
      </c>
    </row>
    <row s="1636" customFormat="1" customHeight="1" ht="0.75" hidden="1">
      <c r="A98" s="1781"/>
      <c r="B98" s="1781"/>
      <c r="C98" s="370" t="s">
        <v>1159</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309</v>
      </c>
      <c r="M99" s="342"/>
      <c r="N99" s="335"/>
      <c r="O99" s="1625"/>
      <c r="P99" s="1625"/>
      <c r="AH99" s="1632">
        <v>0</v>
      </c>
    </row>
    <row s="1636" customFormat="1" customHeight="1" ht="18.75" hidden="1">
      <c r="A100" s="1781"/>
      <c r="B100" s="1781"/>
      <c r="C100" s="370" t="s">
        <v>1151</v>
      </c>
      <c r="D100" s="2463"/>
      <c r="E100" s="2205"/>
      <c r="F100" s="2384"/>
      <c r="G100" s="2428"/>
      <c r="H100" s="1501"/>
      <c r="I100" s="652" t="s">
        <v>1150</v>
      </c>
      <c r="J100" s="572"/>
      <c r="K100" s="1501"/>
      <c r="L100" s="215"/>
      <c r="M100" s="342"/>
      <c r="N100" s="335"/>
      <c r="O100" s="1625"/>
      <c r="P100" s="1625"/>
      <c r="AH100" s="1632">
        <v>0</v>
      </c>
    </row>
    <row s="1636" customFormat="1" customHeight="1" ht="0.75" hidden="1">
      <c r="A101" s="1781"/>
      <c r="B101" s="1781"/>
      <c r="C101" s="370" t="s">
        <v>1159</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309</v>
      </c>
      <c r="M102" s="342"/>
      <c r="N102" s="335"/>
      <c r="O102" s="1625"/>
      <c r="P102" s="1625"/>
      <c r="AH102" s="1632">
        <v>0</v>
      </c>
    </row>
    <row s="1636" customFormat="1" customHeight="1" ht="18.75" hidden="1">
      <c r="A103" s="1781"/>
      <c r="B103" s="1781"/>
      <c r="C103" s="370" t="s">
        <v>1151</v>
      </c>
      <c r="D103" s="2463"/>
      <c r="E103" s="2205"/>
      <c r="F103" s="2384"/>
      <c r="G103" s="2428"/>
      <c r="H103" s="1501"/>
      <c r="I103" s="652" t="s">
        <v>1150</v>
      </c>
      <c r="J103" s="572"/>
      <c r="K103" s="1501"/>
      <c r="L103" s="215"/>
      <c r="M103" s="342"/>
      <c r="N103" s="335"/>
      <c r="O103" s="1625"/>
      <c r="P103" s="1625"/>
      <c r="AH103" s="1632">
        <v>0</v>
      </c>
    </row>
    <row s="1636" customFormat="1" customHeight="1" ht="0.75" hidden="1">
      <c r="A104" s="1781"/>
      <c r="B104" s="1781"/>
      <c r="C104" s="370" t="s">
        <v>1159</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309</v>
      </c>
      <c r="M105" s="342"/>
      <c r="N105" s="335"/>
      <c r="O105" s="1625"/>
      <c r="P105" s="1625"/>
      <c r="AH105" s="1632">
        <v>0</v>
      </c>
    </row>
    <row s="1636" customFormat="1" customHeight="1" ht="18.75" hidden="1">
      <c r="A106" s="1781"/>
      <c r="B106" s="1781"/>
      <c r="C106" s="370" t="s">
        <v>1151</v>
      </c>
      <c r="D106" s="2463"/>
      <c r="E106" s="2205"/>
      <c r="F106" s="2384"/>
      <c r="G106" s="2428"/>
      <c r="H106" s="1501"/>
      <c r="I106" s="652" t="s">
        <v>1150</v>
      </c>
      <c r="J106" s="572"/>
      <c r="K106" s="1501"/>
      <c r="L106" s="215"/>
      <c r="M106" s="342"/>
      <c r="N106" s="335"/>
      <c r="O106" s="1625"/>
      <c r="P106" s="1625"/>
      <c r="AH106" s="1632">
        <v>0</v>
      </c>
    </row>
    <row s="1636" customFormat="1" customHeight="1" ht="0.75" hidden="1">
      <c r="A107" s="1781"/>
      <c r="B107" s="1781"/>
      <c r="C107" s="370" t="s">
        <v>1159</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309</v>
      </c>
      <c r="M108" s="342"/>
      <c r="N108" s="335"/>
      <c r="O108" s="1625"/>
      <c r="P108" s="1625"/>
      <c r="AH108" s="1632">
        <v>0</v>
      </c>
    </row>
    <row s="1636" customFormat="1" customHeight="1" ht="18.75" hidden="1">
      <c r="A109" s="1781"/>
      <c r="B109" s="1781"/>
      <c r="C109" s="370" t="s">
        <v>1151</v>
      </c>
      <c r="D109" s="2463"/>
      <c r="E109" s="2205"/>
      <c r="F109" s="2384"/>
      <c r="G109" s="2428"/>
      <c r="H109" s="1501"/>
      <c r="I109" s="652" t="s">
        <v>1150</v>
      </c>
      <c r="J109" s="572"/>
      <c r="K109" s="1501"/>
      <c r="L109" s="215"/>
      <c r="M109" s="342"/>
      <c r="N109" s="335"/>
      <c r="O109" s="1625"/>
      <c r="P109" s="1625"/>
      <c r="AH109" s="1632">
        <v>0</v>
      </c>
    </row>
    <row s="1636" customFormat="1" customHeight="1" ht="0.75" hidden="1">
      <c r="A110" s="1781"/>
      <c r="B110" s="1781"/>
      <c r="C110" s="370" t="s">
        <v>1159</v>
      </c>
      <c r="D110" s="2463"/>
      <c r="E110" s="2205"/>
      <c r="F110" s="2384"/>
      <c r="G110" s="401"/>
      <c r="H110" s="1501"/>
      <c r="I110" s="652"/>
      <c r="J110" s="572"/>
      <c r="K110" s="1501"/>
      <c r="L110" s="215"/>
      <c r="M110" s="342"/>
      <c r="N110" s="335"/>
      <c r="O110" s="1625"/>
      <c r="P110" s="1625"/>
      <c r="AH110" s="1632">
        <v>0</v>
      </c>
    </row>
    <row s="1636" customFormat="1" customHeight="1" ht="18.75" hidden="1">
      <c r="A111" s="1781" t="s">
        <v>202</v>
      </c>
      <c r="B111" s="1781" t="s">
        <v>203</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309</v>
      </c>
      <c r="M111" s="342"/>
      <c r="N111" s="335"/>
      <c r="O111" s="1625"/>
      <c r="P111" s="1625"/>
      <c r="AH111" s="1632">
        <v>0</v>
      </c>
    </row>
    <row s="1636" customFormat="1" customHeight="1" ht="18.75" hidden="1">
      <c r="A112" s="1781"/>
      <c r="B112" s="1781"/>
      <c r="C112" s="370" t="s">
        <v>1151</v>
      </c>
      <c r="D112" s="2463"/>
      <c r="E112" s="2205"/>
      <c r="F112" s="2384"/>
      <c r="G112" s="2428"/>
      <c r="H112" s="1501"/>
      <c r="I112" s="652" t="s">
        <v>1150</v>
      </c>
      <c r="J112" s="572"/>
      <c r="K112" s="1501"/>
      <c r="L112" s="215"/>
      <c r="M112" s="342"/>
      <c r="N112" s="335"/>
      <c r="O112" s="1625"/>
      <c r="P112" s="1625"/>
      <c r="AH112" s="1632">
        <v>0</v>
      </c>
    </row>
    <row s="1636" customFormat="1" customHeight="1" ht="0.75" hidden="1">
      <c r="A113" s="1781"/>
      <c r="B113" s="1781"/>
      <c r="C113" s="370" t="s">
        <v>1159</v>
      </c>
      <c r="D113" s="2463"/>
      <c r="E113" s="2205"/>
      <c r="F113" s="2384"/>
      <c r="G113" s="401"/>
      <c r="H113" s="1501"/>
      <c r="I113" s="652"/>
      <c r="J113" s="572"/>
      <c r="K113" s="1501"/>
      <c r="L113" s="215"/>
      <c r="M113" s="342"/>
      <c r="N113" s="335"/>
      <c r="O113" s="1625"/>
      <c r="P113" s="1625"/>
      <c r="AH113" s="1632">
        <v>0</v>
      </c>
    </row>
    <row s="1636" customFormat="1" customHeight="1" ht="18.75" hidden="1">
      <c r="A114" s="1781" t="s">
        <v>222</v>
      </c>
      <c r="B114" s="1781" t="s">
        <v>223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309</v>
      </c>
      <c r="M114" s="342"/>
      <c r="N114" s="335"/>
      <c r="O114" s="1625"/>
      <c r="P114" s="1625"/>
      <c r="AH114" s="1632">
        <v>0</v>
      </c>
    </row>
    <row s="1636" customFormat="1" customHeight="1" ht="18.75" hidden="1">
      <c r="A115" s="1781"/>
      <c r="B115" s="1781"/>
      <c r="C115" s="370" t="s">
        <v>1151</v>
      </c>
      <c r="D115" s="2463"/>
      <c r="E115" s="2205"/>
      <c r="F115" s="2384"/>
      <c r="G115" s="2428"/>
      <c r="H115" s="1501"/>
      <c r="I115" s="652" t="s">
        <v>1150</v>
      </c>
      <c r="J115" s="572"/>
      <c r="K115" s="1501"/>
      <c r="L115" s="215"/>
      <c r="M115" s="342"/>
      <c r="N115" s="335"/>
      <c r="O115" s="1625"/>
      <c r="P115" s="1625"/>
      <c r="AH115" s="1632">
        <v>0</v>
      </c>
    </row>
    <row s="1636" customFormat="1" customHeight="1" ht="0.75" hidden="1">
      <c r="A116" s="1781"/>
      <c r="B116" s="1781"/>
      <c r="C116" s="370" t="s">
        <v>1159</v>
      </c>
      <c r="D116" s="2463"/>
      <c r="E116" s="2205"/>
      <c r="F116" s="2384"/>
      <c r="G116" s="401"/>
      <c r="H116" s="1501"/>
      <c r="I116" s="652"/>
      <c r="J116" s="572"/>
      <c r="K116" s="1501"/>
      <c r="L116" s="215"/>
      <c r="M116" s="342"/>
      <c r="N116" s="335"/>
      <c r="O116" s="1625"/>
      <c r="P116" s="1625"/>
      <c r="AH116" s="1632">
        <v>0</v>
      </c>
    </row>
    <row s="1636" customFormat="1" customHeight="1" ht="18.75" hidden="1">
      <c r="A117" s="1781" t="s">
        <v>227</v>
      </c>
      <c r="B117" s="1781" t="s">
        <v>228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309</v>
      </c>
      <c r="M117" s="342"/>
      <c r="N117" s="335"/>
      <c r="O117" s="1625"/>
      <c r="P117" s="1625"/>
      <c r="AH117" s="1632">
        <v>0</v>
      </c>
    </row>
    <row s="1636" customFormat="1" customHeight="1" ht="18.75" hidden="1">
      <c r="A118" s="1781"/>
      <c r="B118" s="1781"/>
      <c r="C118" s="370" t="s">
        <v>1151</v>
      </c>
      <c r="D118" s="2463"/>
      <c r="E118" s="2205"/>
      <c r="F118" s="2384"/>
      <c r="G118" s="2428"/>
      <c r="H118" s="1501"/>
      <c r="I118" s="652" t="s">
        <v>1150</v>
      </c>
      <c r="J118" s="572"/>
      <c r="K118" s="1501"/>
      <c r="L118" s="215"/>
      <c r="M118" s="342"/>
      <c r="N118" s="335"/>
      <c r="O118" s="1625"/>
      <c r="P118" s="1625"/>
      <c r="AH118" s="1632">
        <v>0</v>
      </c>
    </row>
    <row s="1636" customFormat="1" customHeight="1" ht="0.75" hidden="1">
      <c r="A119" s="1781"/>
      <c r="B119" s="1781"/>
      <c r="C119" s="370" t="s">
        <v>1159</v>
      </c>
      <c r="D119" s="2463"/>
      <c r="E119" s="2205"/>
      <c r="F119" s="2384"/>
      <c r="G119" s="401"/>
      <c r="H119" s="1501"/>
      <c r="I119" s="652"/>
      <c r="J119" s="572"/>
      <c r="K119" s="1501"/>
      <c r="L119" s="215"/>
      <c r="M119" s="342"/>
      <c r="N119" s="335"/>
      <c r="O119" s="1625"/>
      <c r="P119" s="1625"/>
      <c r="AH119" s="1632">
        <v>0</v>
      </c>
    </row>
    <row s="1636" customFormat="1" customHeight="1" ht="18.75" hidden="1">
      <c r="A120" s="1781" t="s">
        <v>232</v>
      </c>
      <c r="B120" s="1781" t="s">
        <v>233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309</v>
      </c>
      <c r="M120" s="342"/>
      <c r="N120" s="335"/>
      <c r="O120" s="1625"/>
      <c r="P120" s="1625"/>
      <c r="AH120" s="1632">
        <v>0</v>
      </c>
    </row>
    <row s="1636" customFormat="1" customHeight="1" ht="18.75" hidden="1">
      <c r="A121" s="1781"/>
      <c r="B121" s="1781"/>
      <c r="C121" s="370" t="s">
        <v>1151</v>
      </c>
      <c r="D121" s="2463"/>
      <c r="E121" s="2205"/>
      <c r="F121" s="2384"/>
      <c r="G121" s="2428"/>
      <c r="H121" s="1501"/>
      <c r="I121" s="652" t="s">
        <v>1150</v>
      </c>
      <c r="J121" s="572"/>
      <c r="K121" s="1501"/>
      <c r="L121" s="215"/>
      <c r="M121" s="342"/>
      <c r="N121" s="335"/>
      <c r="O121" s="1625"/>
      <c r="P121" s="1625"/>
      <c r="AH121" s="1632">
        <v>0</v>
      </c>
    </row>
    <row s="1636" customFormat="1" customHeight="1" ht="0.75" hidden="1">
      <c r="A122" s="1781"/>
      <c r="B122" s="1781"/>
      <c r="C122" s="370" t="s">
        <v>1159</v>
      </c>
      <c r="D122" s="2463"/>
      <c r="E122" s="2205"/>
      <c r="F122" s="2384"/>
      <c r="G122" s="401"/>
      <c r="H122" s="1501"/>
      <c r="I122" s="652"/>
      <c r="J122" s="572"/>
      <c r="K122" s="1501"/>
      <c r="L122" s="215"/>
      <c r="M122" s="342"/>
      <c r="N122" s="335"/>
      <c r="O122" s="1625"/>
      <c r="P122" s="1625"/>
      <c r="AH122" s="1632">
        <v>0</v>
      </c>
    </row>
    <row s="1636" customFormat="1" customHeight="1" ht="18.75" hidden="1">
      <c r="A123" s="1781" t="s">
        <v>237</v>
      </c>
      <c r="B123" s="1781" t="s">
        <v>238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309</v>
      </c>
      <c r="M123" s="342"/>
      <c r="N123" s="335"/>
      <c r="O123" s="1625"/>
      <c r="P123" s="1625"/>
      <c r="AH123" s="1632">
        <v>0</v>
      </c>
    </row>
    <row s="1636" customFormat="1" customHeight="1" ht="18.75" hidden="1">
      <c r="A124" s="1781"/>
      <c r="B124" s="1781"/>
      <c r="C124" s="370" t="s">
        <v>1151</v>
      </c>
      <c r="D124" s="2463"/>
      <c r="E124" s="2205"/>
      <c r="F124" s="2384"/>
      <c r="G124" s="2428"/>
      <c r="H124" s="1501"/>
      <c r="I124" s="652" t="s">
        <v>1150</v>
      </c>
      <c r="J124" s="572"/>
      <c r="K124" s="1501"/>
      <c r="L124" s="215"/>
      <c r="M124" s="342"/>
      <c r="N124" s="335"/>
      <c r="O124" s="1625"/>
      <c r="P124" s="1625"/>
      <c r="AH124" s="1632">
        <v>0</v>
      </c>
    </row>
    <row s="1636" customFormat="1" customHeight="1" ht="0.75" hidden="1">
      <c r="A125" s="1781"/>
      <c r="B125" s="1781"/>
      <c r="C125" s="370" t="s">
        <v>1159</v>
      </c>
      <c r="D125" s="2463"/>
      <c r="E125" s="2205"/>
      <c r="F125" s="2384"/>
      <c r="G125" s="401"/>
      <c r="H125" s="1501"/>
      <c r="I125" s="652"/>
      <c r="J125" s="572"/>
      <c r="K125" s="1501"/>
      <c r="L125" s="215"/>
      <c r="M125" s="342"/>
      <c r="N125" s="335"/>
      <c r="O125" s="1625"/>
      <c r="P125" s="1625"/>
      <c r="AH125" s="1632">
        <v>0</v>
      </c>
    </row>
    <row s="1636" customFormat="1" customHeight="1" ht="18.75" hidden="1">
      <c r="A126" s="1781" t="s">
        <v>242</v>
      </c>
      <c r="B126" s="1781" t="s">
        <v>243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309</v>
      </c>
      <c r="M126" s="342"/>
      <c r="N126" s="335"/>
      <c r="O126" s="1625"/>
      <c r="P126" s="1625"/>
      <c r="AH126" s="1632">
        <v>0</v>
      </c>
    </row>
    <row s="1636" customFormat="1" customHeight="1" ht="18.75" hidden="1">
      <c r="A127" s="1781"/>
      <c r="B127" s="1781"/>
      <c r="C127" s="370" t="s">
        <v>1151</v>
      </c>
      <c r="D127" s="2463"/>
      <c r="E127" s="2205"/>
      <c r="F127" s="2384"/>
      <c r="G127" s="2428"/>
      <c r="H127" s="1501"/>
      <c r="I127" s="652" t="s">
        <v>1150</v>
      </c>
      <c r="J127" s="572"/>
      <c r="K127" s="1501"/>
      <c r="L127" s="215"/>
      <c r="M127" s="342"/>
      <c r="N127" s="335"/>
      <c r="O127" s="1625"/>
      <c r="P127" s="1625"/>
      <c r="AH127" s="1632">
        <v>0</v>
      </c>
    </row>
    <row s="1636" customFormat="1" customHeight="1" ht="0.75" hidden="1">
      <c r="A128" s="1781"/>
      <c r="B128" s="1781"/>
      <c r="C128" s="370" t="s">
        <v>1159</v>
      </c>
      <c r="D128" s="2463"/>
      <c r="E128" s="2205"/>
      <c r="F128" s="2384"/>
      <c r="G128" s="401"/>
      <c r="H128" s="1501"/>
      <c r="I128" s="652"/>
      <c r="J128" s="572"/>
      <c r="K128" s="1501"/>
      <c r="L128" s="215"/>
      <c r="M128" s="342"/>
      <c r="N128" s="335"/>
      <c r="O128" s="1625"/>
      <c r="P128" s="1625"/>
      <c r="AH128" s="1632">
        <v>0</v>
      </c>
    </row>
    <row s="1636" customFormat="1" customHeight="1" ht="18.75">
      <c r="A129" s="1781" t="s">
        <v>250</v>
      </c>
      <c r="B129" s="1781" t="s">
        <v>251</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Тариф на горячую воду в открытых системах теплоснабжения</v>
      </c>
      <c r="H129" s="1863"/>
      <c r="I129" s="1740">
        <v>46023</v>
      </c>
      <c r="J129" s="1774">
        <v>46387</v>
      </c>
      <c r="K129" s="1779">
        <f>51431.18+36.366/166.853*71416.35+36.366/312.086*606135.78</f>
        <v>137626.858960625</v>
      </c>
      <c r="L129" s="1863" t="s">
        <v>309</v>
      </c>
      <c r="M129" s="342"/>
      <c r="N129" s="335"/>
      <c r="O129" s="1625"/>
      <c r="P129" s="1625"/>
      <c r="AH129" s="1632">
        <v>0</v>
      </c>
    </row>
    <row s="1636" customFormat="1" customHeight="1" ht="18.75">
      <c r="A130" s="1781"/>
      <c r="B130" s="1781"/>
      <c r="C130" s="370" t="s">
        <v>1151</v>
      </c>
      <c r="D130" s="2463"/>
      <c r="E130" s="2205"/>
      <c r="F130" s="2384"/>
      <c r="G130" s="2428"/>
      <c r="H130" s="1501"/>
      <c r="I130" s="652" t="s">
        <v>1150</v>
      </c>
      <c r="J130" s="572"/>
      <c r="K130" s="1501"/>
      <c r="L130" s="215"/>
      <c r="M130" s="342"/>
      <c r="N130" s="335"/>
      <c r="O130" s="1625"/>
      <c r="P130" s="1625"/>
      <c r="AH130" s="1632">
        <v>0</v>
      </c>
    </row>
    <row s="1636" customFormat="1" customHeight="1" ht="0.75">
      <c r="A131" s="1781"/>
      <c r="B131" s="1781"/>
      <c r="C131" s="370" t="s">
        <v>1159</v>
      </c>
      <c r="D131" s="2463"/>
      <c r="E131" s="2205"/>
      <c r="F131" s="2384"/>
      <c r="G131" s="401"/>
      <c r="H131" s="1501"/>
      <c r="I131" s="652"/>
      <c r="J131" s="572"/>
      <c r="K131" s="1501"/>
      <c r="L131" s="215"/>
      <c r="M131" s="342"/>
      <c r="N131" s="335"/>
      <c r="O131" s="1625"/>
      <c r="P131" s="1625"/>
      <c r="AH131" s="1632">
        <v>0</v>
      </c>
    </row>
    <row s="1636" customFormat="1" customHeight="1" ht="18.75" hidden="1">
      <c r="A132" s="1781" t="s">
        <v>258</v>
      </c>
      <c r="B132" s="1781" t="s">
        <v>259</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309</v>
      </c>
      <c r="M132" s="342"/>
      <c r="N132" s="335"/>
      <c r="O132" s="1625"/>
      <c r="P132" s="1625"/>
      <c r="AH132" s="1632">
        <v>0</v>
      </c>
    </row>
    <row s="1636" customFormat="1" customHeight="1" ht="18.75" hidden="1">
      <c r="A133" s="1781"/>
      <c r="B133" s="1781"/>
      <c r="C133" s="370" t="s">
        <v>1151</v>
      </c>
      <c r="D133" s="2463"/>
      <c r="E133" s="2205"/>
      <c r="F133" s="2384"/>
      <c r="G133" s="2428"/>
      <c r="H133" s="1501"/>
      <c r="I133" s="652" t="s">
        <v>1150</v>
      </c>
      <c r="J133" s="572"/>
      <c r="K133" s="1501"/>
      <c r="L133" s="215"/>
      <c r="M133" s="342"/>
      <c r="N133" s="335"/>
      <c r="O133" s="1625"/>
      <c r="P133" s="1625"/>
      <c r="AH133" s="1632">
        <v>0</v>
      </c>
    </row>
    <row s="1636" customFormat="1" customHeight="1" ht="0.75" hidden="1">
      <c r="A134" s="1781"/>
      <c r="B134" s="1781"/>
      <c r="C134" s="370" t="s">
        <v>1159</v>
      </c>
      <c r="D134" s="2463"/>
      <c r="E134" s="2205"/>
      <c r="F134" s="2384"/>
      <c r="G134" s="401"/>
      <c r="H134" s="1501"/>
      <c r="I134" s="652"/>
      <c r="J134" s="572"/>
      <c r="K134" s="1501"/>
      <c r="L134" s="215"/>
      <c r="M134" s="342"/>
      <c r="N134" s="335"/>
      <c r="O134" s="1625"/>
      <c r="P134" s="1625"/>
      <c r="AH134" s="1632">
        <v>0</v>
      </c>
    </row>
    <row s="1636" customFormat="1" customHeight="1" ht="18.75" hidden="1">
      <c r="A135" s="1781" t="s">
        <v>263</v>
      </c>
      <c r="B135" s="1781" t="s">
        <v>264</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309</v>
      </c>
      <c r="M135" s="342"/>
      <c r="N135" s="335"/>
      <c r="O135" s="1625"/>
      <c r="P135" s="1625"/>
      <c r="AH135" s="1632">
        <v>0</v>
      </c>
    </row>
    <row s="1636" customFormat="1" customHeight="1" ht="18.75" hidden="1">
      <c r="A136" s="1781"/>
      <c r="B136" s="1781"/>
      <c r="C136" s="370" t="s">
        <v>1151</v>
      </c>
      <c r="D136" s="2463"/>
      <c r="E136" s="2205"/>
      <c r="F136" s="2384"/>
      <c r="G136" s="2428"/>
      <c r="H136" s="1501"/>
      <c r="I136" s="652" t="s">
        <v>1150</v>
      </c>
      <c r="J136" s="572"/>
      <c r="K136" s="1501"/>
      <c r="L136" s="215"/>
      <c r="M136" s="342"/>
      <c r="N136" s="335"/>
      <c r="O136" s="1625"/>
      <c r="P136" s="1625"/>
      <c r="AH136" s="1632">
        <v>0</v>
      </c>
    </row>
    <row s="1636" customFormat="1" customHeight="1" ht="0.75" hidden="1">
      <c r="A137" s="1781"/>
      <c r="B137" s="1781"/>
      <c r="C137" s="370" t="s">
        <v>1159</v>
      </c>
      <c r="D137" s="2463"/>
      <c r="E137" s="2205"/>
      <c r="F137" s="2384"/>
      <c r="G137" s="401"/>
      <c r="H137" s="1501"/>
      <c r="I137" s="652"/>
      <c r="J137" s="572"/>
      <c r="K137" s="1501"/>
      <c r="L137" s="215"/>
      <c r="M137" s="342"/>
      <c r="N137" s="335"/>
      <c r="O137" s="1625"/>
      <c r="P137" s="1625"/>
      <c r="AH137" s="1632">
        <v>0</v>
      </c>
    </row>
    <row s="1636" customFormat="1" customHeight="1" ht="18.75" hidden="1">
      <c r="A138" s="1781" t="s">
        <v>268</v>
      </c>
      <c r="B138" s="1781" t="s">
        <v>269</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309</v>
      </c>
      <c r="M138" s="342"/>
      <c r="N138" s="335"/>
      <c r="O138" s="1625"/>
      <c r="P138" s="1625"/>
      <c r="AH138" s="1632">
        <v>0</v>
      </c>
    </row>
    <row s="1636" customFormat="1" customHeight="1" ht="18.75" hidden="1">
      <c r="A139" s="1781"/>
      <c r="B139" s="1781"/>
      <c r="C139" s="370" t="s">
        <v>1151</v>
      </c>
      <c r="D139" s="2463"/>
      <c r="E139" s="2205"/>
      <c r="F139" s="2384"/>
      <c r="G139" s="2428"/>
      <c r="H139" s="1501"/>
      <c r="I139" s="652" t="s">
        <v>1150</v>
      </c>
      <c r="J139" s="572"/>
      <c r="K139" s="1501"/>
      <c r="L139" s="215"/>
      <c r="M139" s="342"/>
      <c r="N139" s="335"/>
      <c r="O139" s="1625"/>
      <c r="P139" s="1625"/>
      <c r="AH139" s="1632">
        <v>0</v>
      </c>
    </row>
    <row s="1636" customFormat="1" customHeight="1" ht="0.75" hidden="1">
      <c r="A140" s="1781"/>
      <c r="B140" s="1781"/>
      <c r="C140" s="370" t="s">
        <v>1159</v>
      </c>
      <c r="D140" s="2463"/>
      <c r="E140" s="2205"/>
      <c r="F140" s="2384"/>
      <c r="G140" s="401"/>
      <c r="H140" s="1501"/>
      <c r="I140" s="652"/>
      <c r="J140" s="572"/>
      <c r="K140" s="1501"/>
      <c r="L140" s="215"/>
      <c r="M140" s="342"/>
      <c r="N140" s="335"/>
      <c r="O140" s="1625"/>
      <c r="P140" s="1625"/>
      <c r="AH140" s="1632">
        <v>0</v>
      </c>
    </row>
    <row s="1636" customFormat="1" customHeight="1" ht="18.75" hidden="1">
      <c r="A141" s="1781" t="s">
        <v>273</v>
      </c>
      <c r="B141" s="1781" t="s">
        <v>274</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309</v>
      </c>
      <c r="M141" s="342"/>
      <c r="N141" s="335"/>
      <c r="O141" s="1625"/>
      <c r="P141" s="1625"/>
      <c r="AH141" s="1632">
        <v>0</v>
      </c>
    </row>
    <row s="1636" customFormat="1" customHeight="1" ht="18.75" hidden="1">
      <c r="A142" s="1781"/>
      <c r="B142" s="1781"/>
      <c r="C142" s="370" t="s">
        <v>1151</v>
      </c>
      <c r="D142" s="2463"/>
      <c r="E142" s="2205"/>
      <c r="F142" s="2384"/>
      <c r="G142" s="2428"/>
      <c r="H142" s="1501"/>
      <c r="I142" s="652" t="s">
        <v>1150</v>
      </c>
      <c r="J142" s="572"/>
      <c r="K142" s="1501"/>
      <c r="L142" s="215"/>
      <c r="M142" s="342"/>
      <c r="N142" s="335"/>
      <c r="O142" s="1625"/>
      <c r="P142" s="1625"/>
      <c r="AH142" s="1632">
        <v>0</v>
      </c>
    </row>
    <row s="1636" customFormat="1" customHeight="1" ht="0.75" hidden="1">
      <c r="A143" s="1781"/>
      <c r="B143" s="1781"/>
      <c r="C143" s="370" t="s">
        <v>1159</v>
      </c>
      <c r="D143" s="2463"/>
      <c r="E143" s="2205"/>
      <c r="F143" s="2384"/>
      <c r="G143" s="401"/>
      <c r="H143" s="1501"/>
      <c r="I143" s="652"/>
      <c r="J143" s="572"/>
      <c r="K143" s="1501"/>
      <c r="L143" s="215"/>
      <c r="M143" s="342"/>
      <c r="N143" s="335"/>
      <c r="O143" s="1625"/>
      <c r="P143" s="1625"/>
      <c r="AH143" s="1632">
        <v>0</v>
      </c>
    </row>
    <row s="1636" customFormat="1" customHeight="1" ht="18.75" hidden="1">
      <c r="A144" s="1781" t="s">
        <v>278</v>
      </c>
      <c r="B144" s="1781" t="s">
        <v>279</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309</v>
      </c>
      <c r="M144" s="342"/>
      <c r="N144" s="335"/>
      <c r="O144" s="1625"/>
      <c r="P144" s="1625"/>
      <c r="AH144" s="1632">
        <v>0</v>
      </c>
    </row>
    <row s="1636" customFormat="1" customHeight="1" ht="18.75" hidden="1">
      <c r="A145" s="1781"/>
      <c r="B145" s="1781"/>
      <c r="C145" s="370" t="s">
        <v>1151</v>
      </c>
      <c r="D145" s="2463"/>
      <c r="E145" s="2205"/>
      <c r="F145" s="2384"/>
      <c r="G145" s="2428"/>
      <c r="H145" s="1501"/>
      <c r="I145" s="652" t="s">
        <v>1150</v>
      </c>
      <c r="J145" s="572"/>
      <c r="K145" s="1501"/>
      <c r="L145" s="215"/>
      <c r="M145" s="342"/>
      <c r="N145" s="335"/>
      <c r="O145" s="1625"/>
      <c r="P145" s="1625"/>
      <c r="AH145" s="1632">
        <v>0</v>
      </c>
    </row>
    <row s="1636" customFormat="1" customHeight="1" ht="1.05">
      <c r="A146" s="1781"/>
      <c r="B146" s="1781"/>
      <c r="C146" s="370" t="s">
        <v>1159</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309</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1151</v>
      </c>
      <c r="D149" s="2463"/>
      <c r="E149" s="2205"/>
      <c r="F149" s="2384"/>
      <c r="G149" s="2428"/>
      <c r="H149" s="1501"/>
      <c r="I149" s="652" t="s">
        <v>1150</v>
      </c>
      <c r="J149" s="572"/>
      <c r="K149" s="1501"/>
      <c r="L149" s="215"/>
      <c r="M149" s="2171"/>
      <c r="N149" s="335"/>
      <c r="O149" s="1625"/>
      <c r="P149" s="1625"/>
      <c r="AH149" s="1632">
        <v>0</v>
      </c>
    </row>
    <row s="1636" customFormat="1" customHeight="1" ht="0.75" hidden="1">
      <c r="A150" s="1781"/>
      <c r="B150" s="1781"/>
      <c r="C150" s="370" t="s">
        <v>1159</v>
      </c>
      <c r="D150" s="2463"/>
      <c r="E150" s="2205"/>
      <c r="F150" s="2384"/>
      <c r="G150" s="401"/>
      <c r="H150" s="1501"/>
      <c r="I150" s="652"/>
      <c r="J150" s="572"/>
      <c r="K150" s="1501"/>
      <c r="L150" s="215"/>
      <c r="M150" s="2171"/>
      <c r="N150" s="335"/>
      <c r="O150" s="1625"/>
      <c r="P150" s="1625"/>
      <c r="AH150" s="1632">
        <v>0</v>
      </c>
    </row>
    <row s="1636" customFormat="1" customHeight="1" ht="45" hidden="1">
      <c r="A151" s="1781" t="s">
        <v>159</v>
      </c>
      <c r="B151" s="1781" t="s">
        <v>160</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309</v>
      </c>
      <c r="M151" s="2172"/>
      <c r="N151" s="335"/>
      <c r="O151" s="1625"/>
      <c r="P151" s="1625"/>
      <c r="AH151" s="1632">
        <v>0</v>
      </c>
    </row>
    <row s="1636" customFormat="1" customHeight="1" ht="18.75" hidden="1">
      <c r="A152" s="1781"/>
      <c r="B152" s="1781"/>
      <c r="C152" s="370" t="s">
        <v>1151</v>
      </c>
      <c r="D152" s="2463"/>
      <c r="E152" s="2205"/>
      <c r="F152" s="2384"/>
      <c r="G152" s="2428"/>
      <c r="H152" s="1501"/>
      <c r="I152" s="652" t="s">
        <v>1150</v>
      </c>
      <c r="J152" s="572"/>
      <c r="K152" s="1501"/>
      <c r="L152" s="215"/>
      <c r="M152" s="1862"/>
      <c r="N152" s="335"/>
      <c r="O152" s="1625"/>
      <c r="P152" s="1625"/>
      <c r="AH152" s="1632">
        <v>0</v>
      </c>
    </row>
    <row s="1636" customFormat="1" customHeight="1" ht="0.75" hidden="1">
      <c r="A153" s="1781"/>
      <c r="B153" s="1781"/>
      <c r="C153" s="370" t="s">
        <v>1159</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309</v>
      </c>
      <c r="M154" s="342"/>
      <c r="N154" s="335"/>
      <c r="O154" s="1625"/>
      <c r="P154" s="1625"/>
      <c r="AH154" s="1632">
        <v>0</v>
      </c>
    </row>
    <row s="1636" customFormat="1" customHeight="1" ht="18.75" hidden="1">
      <c r="A155" s="1781"/>
      <c r="B155" s="1781"/>
      <c r="C155" s="370" t="s">
        <v>1151</v>
      </c>
      <c r="D155" s="2463"/>
      <c r="E155" s="2205"/>
      <c r="F155" s="2384"/>
      <c r="G155" s="2428"/>
      <c r="H155" s="1501"/>
      <c r="I155" s="652" t="s">
        <v>1150</v>
      </c>
      <c r="J155" s="572"/>
      <c r="K155" s="1501"/>
      <c r="L155" s="215"/>
      <c r="M155" s="342"/>
      <c r="N155" s="335"/>
      <c r="O155" s="1625"/>
      <c r="P155" s="1625"/>
      <c r="AH155" s="1632">
        <v>0</v>
      </c>
    </row>
    <row s="1636" customFormat="1" customHeight="1" ht="0.75" hidden="1">
      <c r="A156" s="1781"/>
      <c r="B156" s="1781"/>
      <c r="C156" s="370" t="s">
        <v>1159</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309</v>
      </c>
      <c r="M157" s="342"/>
      <c r="N157" s="335"/>
      <c r="O157" s="1625"/>
      <c r="P157" s="1625"/>
      <c r="AH157" s="1632">
        <v>0</v>
      </c>
    </row>
    <row s="1636" customFormat="1" customHeight="1" ht="18.75" hidden="1">
      <c r="A158" s="1781"/>
      <c r="B158" s="1781"/>
      <c r="C158" s="370" t="s">
        <v>1151</v>
      </c>
      <c r="D158" s="2463"/>
      <c r="E158" s="2205"/>
      <c r="F158" s="2384"/>
      <c r="G158" s="2428"/>
      <c r="H158" s="1501"/>
      <c r="I158" s="652" t="s">
        <v>1150</v>
      </c>
      <c r="J158" s="572"/>
      <c r="K158" s="1501"/>
      <c r="L158" s="215"/>
      <c r="M158" s="342"/>
      <c r="N158" s="335"/>
      <c r="O158" s="1625"/>
      <c r="P158" s="1625"/>
      <c r="AH158" s="1632">
        <v>0</v>
      </c>
    </row>
    <row s="1636" customFormat="1" customHeight="1" ht="0.75" hidden="1">
      <c r="A159" s="1781"/>
      <c r="B159" s="1781"/>
      <c r="C159" s="370" t="s">
        <v>1159</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309</v>
      </c>
      <c r="M160" s="342"/>
      <c r="N160" s="335"/>
      <c r="O160" s="1625"/>
      <c r="P160" s="1625"/>
      <c r="AH160" s="1632">
        <v>0</v>
      </c>
    </row>
    <row s="1636" customFormat="1" customHeight="1" ht="18.75" hidden="1">
      <c r="A161" s="1781"/>
      <c r="B161" s="1781"/>
      <c r="C161" s="370" t="s">
        <v>1151</v>
      </c>
      <c r="D161" s="2463"/>
      <c r="E161" s="2205"/>
      <c r="F161" s="2384"/>
      <c r="G161" s="2428"/>
      <c r="H161" s="1501"/>
      <c r="I161" s="652" t="s">
        <v>1150</v>
      </c>
      <c r="J161" s="572"/>
      <c r="K161" s="1501"/>
      <c r="L161" s="215"/>
      <c r="M161" s="342"/>
      <c r="N161" s="335"/>
      <c r="O161" s="1625"/>
      <c r="P161" s="1625"/>
      <c r="AH161" s="1632">
        <v>0</v>
      </c>
    </row>
    <row s="1636" customFormat="1" customHeight="1" ht="0.75" hidden="1">
      <c r="A162" s="1781"/>
      <c r="B162" s="1781"/>
      <c r="C162" s="370" t="s">
        <v>1159</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309</v>
      </c>
      <c r="M163" s="342"/>
      <c r="N163" s="335"/>
      <c r="O163" s="1625"/>
      <c r="P163" s="1625"/>
      <c r="AH163" s="1632">
        <v>0</v>
      </c>
    </row>
    <row s="1636" customFormat="1" customHeight="1" ht="18.75" hidden="1">
      <c r="A164" s="1781"/>
      <c r="B164" s="1781"/>
      <c r="C164" s="370" t="s">
        <v>1151</v>
      </c>
      <c r="D164" s="2463"/>
      <c r="E164" s="2205"/>
      <c r="F164" s="2384"/>
      <c r="G164" s="2428"/>
      <c r="H164" s="1501"/>
      <c r="I164" s="652" t="s">
        <v>1150</v>
      </c>
      <c r="J164" s="572"/>
      <c r="K164" s="1501"/>
      <c r="L164" s="215"/>
      <c r="M164" s="342"/>
      <c r="N164" s="335"/>
      <c r="O164" s="1625"/>
      <c r="P164" s="1625"/>
      <c r="AH164" s="1632">
        <v>0</v>
      </c>
    </row>
    <row s="1636" customFormat="1" customHeight="1" ht="0.75" hidden="1">
      <c r="A165" s="1781"/>
      <c r="B165" s="1781"/>
      <c r="C165" s="370" t="s">
        <v>1159</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309</v>
      </c>
      <c r="M166" s="342"/>
      <c r="N166" s="335"/>
      <c r="O166" s="1625"/>
      <c r="P166" s="1625"/>
      <c r="AH166" s="1632">
        <v>0</v>
      </c>
    </row>
    <row s="1636" customFormat="1" customHeight="1" ht="18.75" hidden="1">
      <c r="A167" s="1781"/>
      <c r="B167" s="1781"/>
      <c r="C167" s="370" t="s">
        <v>1151</v>
      </c>
      <c r="D167" s="2463"/>
      <c r="E167" s="2205"/>
      <c r="F167" s="2384"/>
      <c r="G167" s="2428"/>
      <c r="H167" s="1501"/>
      <c r="I167" s="652" t="s">
        <v>1150</v>
      </c>
      <c r="J167" s="572"/>
      <c r="K167" s="1501"/>
      <c r="L167" s="215"/>
      <c r="M167" s="342"/>
      <c r="N167" s="335"/>
      <c r="O167" s="1625"/>
      <c r="P167" s="1625"/>
      <c r="AH167" s="1632">
        <v>0</v>
      </c>
    </row>
    <row s="1636" customFormat="1" customHeight="1" ht="0.75" hidden="1">
      <c r="A168" s="1781"/>
      <c r="B168" s="1781"/>
      <c r="C168" s="370" t="s">
        <v>1159</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309</v>
      </c>
      <c r="M169" s="342"/>
      <c r="N169" s="335"/>
      <c r="O169" s="1625"/>
      <c r="P169" s="1625"/>
      <c r="AH169" s="1632">
        <v>0</v>
      </c>
    </row>
    <row s="1636" customFormat="1" customHeight="1" ht="18.75" hidden="1">
      <c r="A170" s="1781"/>
      <c r="B170" s="1781"/>
      <c r="C170" s="370" t="s">
        <v>1151</v>
      </c>
      <c r="D170" s="2463"/>
      <c r="E170" s="2205"/>
      <c r="F170" s="2384"/>
      <c r="G170" s="2428"/>
      <c r="H170" s="1501"/>
      <c r="I170" s="652" t="s">
        <v>1150</v>
      </c>
      <c r="J170" s="572"/>
      <c r="K170" s="1501"/>
      <c r="L170" s="215"/>
      <c r="M170" s="342"/>
      <c r="N170" s="335"/>
      <c r="O170" s="1625"/>
      <c r="P170" s="1625"/>
      <c r="AH170" s="1632">
        <v>0</v>
      </c>
    </row>
    <row s="1636" customFormat="1" customHeight="1" ht="0.75" hidden="1">
      <c r="A171" s="1781"/>
      <c r="B171" s="1781"/>
      <c r="C171" s="370" t="s">
        <v>1159</v>
      </c>
      <c r="D171" s="2463"/>
      <c r="E171" s="2205"/>
      <c r="F171" s="2384"/>
      <c r="G171" s="401"/>
      <c r="H171" s="1501"/>
      <c r="I171" s="652"/>
      <c r="J171" s="572"/>
      <c r="K171" s="1501"/>
      <c r="L171" s="215"/>
      <c r="M171" s="342"/>
      <c r="N171" s="335"/>
      <c r="O171" s="1625"/>
      <c r="P171" s="1625"/>
      <c r="AH171" s="1632">
        <v>0</v>
      </c>
    </row>
    <row s="1636" customFormat="1" customHeight="1" ht="18.75" hidden="1">
      <c r="A172" s="1781" t="s">
        <v>202</v>
      </c>
      <c r="B172" s="1781" t="s">
        <v>203</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309</v>
      </c>
      <c r="M172" s="342"/>
      <c r="N172" s="335"/>
      <c r="O172" s="1625"/>
      <c r="P172" s="1625"/>
      <c r="AH172" s="1632">
        <v>0</v>
      </c>
    </row>
    <row s="1636" customFormat="1" customHeight="1" ht="18.75" hidden="1">
      <c r="A173" s="1781"/>
      <c r="B173" s="1781"/>
      <c r="C173" s="370" t="s">
        <v>1151</v>
      </c>
      <c r="D173" s="2463"/>
      <c r="E173" s="2205"/>
      <c r="F173" s="2384"/>
      <c r="G173" s="2428"/>
      <c r="H173" s="1501"/>
      <c r="I173" s="652" t="s">
        <v>1150</v>
      </c>
      <c r="J173" s="572"/>
      <c r="K173" s="1501"/>
      <c r="L173" s="215"/>
      <c r="M173" s="342"/>
      <c r="N173" s="335"/>
      <c r="O173" s="1625"/>
      <c r="P173" s="1625"/>
      <c r="AH173" s="1632">
        <v>0</v>
      </c>
    </row>
    <row s="1636" customFormat="1" customHeight="1" ht="0.75" hidden="1">
      <c r="A174" s="1781"/>
      <c r="B174" s="1781"/>
      <c r="C174" s="370" t="s">
        <v>1159</v>
      </c>
      <c r="D174" s="2463"/>
      <c r="E174" s="2205"/>
      <c r="F174" s="2384"/>
      <c r="G174" s="401"/>
      <c r="H174" s="1501"/>
      <c r="I174" s="652"/>
      <c r="J174" s="572"/>
      <c r="K174" s="1501"/>
      <c r="L174" s="215"/>
      <c r="M174" s="342"/>
      <c r="N174" s="335"/>
      <c r="O174" s="1625"/>
      <c r="P174" s="1625"/>
      <c r="AH174" s="1632">
        <v>0</v>
      </c>
    </row>
    <row s="1636" customFormat="1" customHeight="1" ht="18.75" hidden="1">
      <c r="A175" s="1781" t="s">
        <v>222</v>
      </c>
      <c r="B175" s="1781" t="s">
        <v>223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309</v>
      </c>
      <c r="M175" s="342"/>
      <c r="N175" s="335"/>
      <c r="O175" s="1625"/>
      <c r="P175" s="1625"/>
      <c r="AH175" s="1632">
        <v>0</v>
      </c>
    </row>
    <row s="1636" customFormat="1" customHeight="1" ht="18.75" hidden="1">
      <c r="A176" s="1781"/>
      <c r="B176" s="1781"/>
      <c r="C176" s="370" t="s">
        <v>1151</v>
      </c>
      <c r="D176" s="2463"/>
      <c r="E176" s="2205"/>
      <c r="F176" s="2384"/>
      <c r="G176" s="2428"/>
      <c r="H176" s="1501"/>
      <c r="I176" s="652" t="s">
        <v>1150</v>
      </c>
      <c r="J176" s="572"/>
      <c r="K176" s="1501"/>
      <c r="L176" s="215"/>
      <c r="M176" s="342"/>
      <c r="N176" s="335"/>
      <c r="O176" s="1625"/>
      <c r="P176" s="1625"/>
      <c r="AH176" s="1632">
        <v>0</v>
      </c>
    </row>
    <row s="1636" customFormat="1" customHeight="1" ht="0.75" hidden="1">
      <c r="A177" s="1781"/>
      <c r="B177" s="1781"/>
      <c r="C177" s="370" t="s">
        <v>1159</v>
      </c>
      <c r="D177" s="2463"/>
      <c r="E177" s="2205"/>
      <c r="F177" s="2384"/>
      <c r="G177" s="401"/>
      <c r="H177" s="1501"/>
      <c r="I177" s="652"/>
      <c r="J177" s="572"/>
      <c r="K177" s="1501"/>
      <c r="L177" s="215"/>
      <c r="M177" s="342"/>
      <c r="N177" s="335"/>
      <c r="O177" s="1625"/>
      <c r="P177" s="1625"/>
      <c r="AH177" s="1632">
        <v>0</v>
      </c>
    </row>
    <row s="1636" customFormat="1" customHeight="1" ht="18.75" hidden="1">
      <c r="A178" s="1781" t="s">
        <v>227</v>
      </c>
      <c r="B178" s="1781" t="s">
        <v>228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309</v>
      </c>
      <c r="M178" s="342"/>
      <c r="N178" s="335"/>
      <c r="O178" s="1625"/>
      <c r="P178" s="1625"/>
      <c r="AH178" s="1632">
        <v>0</v>
      </c>
    </row>
    <row s="1636" customFormat="1" customHeight="1" ht="18.75" hidden="1">
      <c r="A179" s="1781"/>
      <c r="B179" s="1781"/>
      <c r="C179" s="370" t="s">
        <v>1151</v>
      </c>
      <c r="D179" s="2463"/>
      <c r="E179" s="2205"/>
      <c r="F179" s="2384"/>
      <c r="G179" s="2428"/>
      <c r="H179" s="1501"/>
      <c r="I179" s="652" t="s">
        <v>1150</v>
      </c>
      <c r="J179" s="572"/>
      <c r="K179" s="1501"/>
      <c r="L179" s="215"/>
      <c r="M179" s="342"/>
      <c r="N179" s="335"/>
      <c r="O179" s="1625"/>
      <c r="P179" s="1625"/>
      <c r="AH179" s="1632">
        <v>0</v>
      </c>
    </row>
    <row s="1636" customFormat="1" customHeight="1" ht="0.75" hidden="1">
      <c r="A180" s="1781"/>
      <c r="B180" s="1781"/>
      <c r="C180" s="370" t="s">
        <v>1159</v>
      </c>
      <c r="D180" s="2463"/>
      <c r="E180" s="2205"/>
      <c r="F180" s="2384"/>
      <c r="G180" s="401"/>
      <c r="H180" s="1501"/>
      <c r="I180" s="652"/>
      <c r="J180" s="572"/>
      <c r="K180" s="1501"/>
      <c r="L180" s="215"/>
      <c r="M180" s="342"/>
      <c r="N180" s="335"/>
      <c r="O180" s="1625"/>
      <c r="P180" s="1625"/>
      <c r="AH180" s="1632">
        <v>0</v>
      </c>
    </row>
    <row s="1636" customFormat="1" customHeight="1" ht="18.75" hidden="1">
      <c r="A181" s="1781" t="s">
        <v>232</v>
      </c>
      <c r="B181" s="1781" t="s">
        <v>233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309</v>
      </c>
      <c r="M181" s="342"/>
      <c r="N181" s="335"/>
      <c r="O181" s="1625"/>
      <c r="P181" s="1625"/>
      <c r="AH181" s="1632">
        <v>0</v>
      </c>
    </row>
    <row s="1636" customFormat="1" customHeight="1" ht="18.75" hidden="1">
      <c r="A182" s="1781"/>
      <c r="B182" s="1781"/>
      <c r="C182" s="370" t="s">
        <v>1151</v>
      </c>
      <c r="D182" s="2463"/>
      <c r="E182" s="2205"/>
      <c r="F182" s="2384"/>
      <c r="G182" s="2428"/>
      <c r="H182" s="1501"/>
      <c r="I182" s="652" t="s">
        <v>1150</v>
      </c>
      <c r="J182" s="572"/>
      <c r="K182" s="1501"/>
      <c r="L182" s="215"/>
      <c r="M182" s="342"/>
      <c r="N182" s="335"/>
      <c r="O182" s="1625"/>
      <c r="P182" s="1625"/>
      <c r="AH182" s="1632">
        <v>0</v>
      </c>
    </row>
    <row s="1636" customFormat="1" customHeight="1" ht="0.75" hidden="1">
      <c r="A183" s="1781"/>
      <c r="B183" s="1781"/>
      <c r="C183" s="370" t="s">
        <v>1159</v>
      </c>
      <c r="D183" s="2463"/>
      <c r="E183" s="2205"/>
      <c r="F183" s="2384"/>
      <c r="G183" s="401"/>
      <c r="H183" s="1501"/>
      <c r="I183" s="652"/>
      <c r="J183" s="572"/>
      <c r="K183" s="1501"/>
      <c r="L183" s="215"/>
      <c r="M183" s="342"/>
      <c r="N183" s="335"/>
      <c r="O183" s="1625"/>
      <c r="P183" s="1625"/>
      <c r="AH183" s="1632">
        <v>0</v>
      </c>
    </row>
    <row s="1636" customFormat="1" customHeight="1" ht="18.75" hidden="1">
      <c r="A184" s="1781" t="s">
        <v>237</v>
      </c>
      <c r="B184" s="1781" t="s">
        <v>238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309</v>
      </c>
      <c r="M184" s="342"/>
      <c r="N184" s="335"/>
      <c r="O184" s="1625"/>
      <c r="P184" s="1625"/>
      <c r="AH184" s="1632">
        <v>0</v>
      </c>
    </row>
    <row s="1636" customFormat="1" customHeight="1" ht="18.75" hidden="1">
      <c r="A185" s="1781"/>
      <c r="B185" s="1781"/>
      <c r="C185" s="370" t="s">
        <v>1151</v>
      </c>
      <c r="D185" s="2463"/>
      <c r="E185" s="2205"/>
      <c r="F185" s="2384"/>
      <c r="G185" s="2428"/>
      <c r="H185" s="1501"/>
      <c r="I185" s="652" t="s">
        <v>1150</v>
      </c>
      <c r="J185" s="572"/>
      <c r="K185" s="1501"/>
      <c r="L185" s="215"/>
      <c r="M185" s="342"/>
      <c r="N185" s="335"/>
      <c r="O185" s="1625"/>
      <c r="P185" s="1625"/>
      <c r="AH185" s="1632">
        <v>0</v>
      </c>
    </row>
    <row s="1636" customFormat="1" customHeight="1" ht="0.75" hidden="1">
      <c r="A186" s="1781"/>
      <c r="B186" s="1781"/>
      <c r="C186" s="370" t="s">
        <v>1159</v>
      </c>
      <c r="D186" s="2463"/>
      <c r="E186" s="2205"/>
      <c r="F186" s="2384"/>
      <c r="G186" s="401"/>
      <c r="H186" s="1501"/>
      <c r="I186" s="652"/>
      <c r="J186" s="572"/>
      <c r="K186" s="1501"/>
      <c r="L186" s="215"/>
      <c r="M186" s="342"/>
      <c r="N186" s="335"/>
      <c r="O186" s="1625"/>
      <c r="P186" s="1625"/>
      <c r="AH186" s="1632">
        <v>0</v>
      </c>
    </row>
    <row s="1636" customFormat="1" customHeight="1" ht="18.75" hidden="1">
      <c r="A187" s="1781" t="s">
        <v>242</v>
      </c>
      <c r="B187" s="1781" t="s">
        <v>243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309</v>
      </c>
      <c r="M187" s="342"/>
      <c r="N187" s="335"/>
      <c r="O187" s="1625"/>
      <c r="P187" s="1625"/>
      <c r="AH187" s="1632">
        <v>0</v>
      </c>
    </row>
    <row s="1636" customFormat="1" customHeight="1" ht="18.75" hidden="1">
      <c r="A188" s="1781"/>
      <c r="B188" s="1781"/>
      <c r="C188" s="370" t="s">
        <v>1151</v>
      </c>
      <c r="D188" s="2463"/>
      <c r="E188" s="2205"/>
      <c r="F188" s="2384"/>
      <c r="G188" s="2428"/>
      <c r="H188" s="1501"/>
      <c r="I188" s="652" t="s">
        <v>1150</v>
      </c>
      <c r="J188" s="572"/>
      <c r="K188" s="1501"/>
      <c r="L188" s="215"/>
      <c r="M188" s="342"/>
      <c r="N188" s="335"/>
      <c r="O188" s="1625"/>
      <c r="P188" s="1625"/>
      <c r="AH188" s="1632">
        <v>0</v>
      </c>
    </row>
    <row s="1636" customFormat="1" customHeight="1" ht="0.75" hidden="1">
      <c r="A189" s="1781"/>
      <c r="B189" s="1781"/>
      <c r="C189" s="370" t="s">
        <v>1159</v>
      </c>
      <c r="D189" s="2463"/>
      <c r="E189" s="2205"/>
      <c r="F189" s="2384"/>
      <c r="G189" s="401"/>
      <c r="H189" s="1501"/>
      <c r="I189" s="652"/>
      <c r="J189" s="572"/>
      <c r="K189" s="1501"/>
      <c r="L189" s="215"/>
      <c r="M189" s="342"/>
      <c r="N189" s="335"/>
      <c r="O189" s="1625"/>
      <c r="P189" s="1625"/>
      <c r="AH189" s="1632">
        <v>0</v>
      </c>
    </row>
    <row s="1636" customFormat="1" customHeight="1" ht="18.75">
      <c r="A190" s="1781" t="s">
        <v>250</v>
      </c>
      <c r="B190" s="1781" t="s">
        <v>251</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Тариф на горячую воду в открытых системах теплоснабжения</v>
      </c>
      <c r="H190" s="1863"/>
      <c r="I190" s="1740">
        <v>46023</v>
      </c>
      <c r="J190" s="1774">
        <v>46387</v>
      </c>
      <c r="K190" s="1779">
        <v>785.42</v>
      </c>
      <c r="L190" s="1863" t="s">
        <v>309</v>
      </c>
      <c r="M190" s="342"/>
      <c r="N190" s="335"/>
      <c r="O190" s="1625"/>
      <c r="P190" s="1625"/>
      <c r="AH190" s="1632">
        <v>0</v>
      </c>
    </row>
    <row s="1636" customFormat="1" customHeight="1" ht="18.75">
      <c r="A191" s="1781"/>
      <c r="B191" s="1781"/>
      <c r="C191" s="370" t="s">
        <v>1151</v>
      </c>
      <c r="D191" s="2463"/>
      <c r="E191" s="2205"/>
      <c r="F191" s="2384"/>
      <c r="G191" s="2428"/>
      <c r="H191" s="1501"/>
      <c r="I191" s="652" t="s">
        <v>1150</v>
      </c>
      <c r="J191" s="572"/>
      <c r="K191" s="1501"/>
      <c r="L191" s="215"/>
      <c r="M191" s="342"/>
      <c r="N191" s="335"/>
      <c r="O191" s="1625"/>
      <c r="P191" s="1625"/>
      <c r="AH191" s="1632">
        <v>0</v>
      </c>
    </row>
    <row s="1636" customFormat="1" customHeight="1" ht="0.75">
      <c r="A192" s="1781"/>
      <c r="B192" s="1781"/>
      <c r="C192" s="370" t="s">
        <v>1159</v>
      </c>
      <c r="D192" s="2463"/>
      <c r="E192" s="2205"/>
      <c r="F192" s="2384"/>
      <c r="G192" s="401"/>
      <c r="H192" s="1501"/>
      <c r="I192" s="652"/>
      <c r="J192" s="572"/>
      <c r="K192" s="1501"/>
      <c r="L192" s="215"/>
      <c r="M192" s="342"/>
      <c r="N192" s="335"/>
      <c r="O192" s="1625"/>
      <c r="P192" s="1625"/>
      <c r="AH192" s="1632">
        <v>0</v>
      </c>
    </row>
    <row s="1636" customFormat="1" customHeight="1" ht="18.75" hidden="1">
      <c r="A193" s="1781" t="s">
        <v>258</v>
      </c>
      <c r="B193" s="1781" t="s">
        <v>259</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309</v>
      </c>
      <c r="M193" s="342"/>
      <c r="N193" s="335"/>
      <c r="O193" s="1625"/>
      <c r="P193" s="1625"/>
      <c r="AH193" s="1632">
        <v>0</v>
      </c>
    </row>
    <row s="1636" customFormat="1" customHeight="1" ht="18.75" hidden="1">
      <c r="A194" s="1781"/>
      <c r="B194" s="1781"/>
      <c r="C194" s="370" t="s">
        <v>1151</v>
      </c>
      <c r="D194" s="2463"/>
      <c r="E194" s="2205"/>
      <c r="F194" s="2384"/>
      <c r="G194" s="2428"/>
      <c r="H194" s="1501"/>
      <c r="I194" s="652" t="s">
        <v>1150</v>
      </c>
      <c r="J194" s="572"/>
      <c r="K194" s="1501"/>
      <c r="L194" s="215"/>
      <c r="M194" s="342"/>
      <c r="N194" s="335"/>
      <c r="O194" s="1625"/>
      <c r="P194" s="1625"/>
      <c r="AH194" s="1632">
        <v>0</v>
      </c>
    </row>
    <row s="1636" customFormat="1" customHeight="1" ht="0.75" hidden="1">
      <c r="A195" s="1781"/>
      <c r="B195" s="1781"/>
      <c r="C195" s="370" t="s">
        <v>1159</v>
      </c>
      <c r="D195" s="2463"/>
      <c r="E195" s="2205"/>
      <c r="F195" s="2384"/>
      <c r="G195" s="401"/>
      <c r="H195" s="1501"/>
      <c r="I195" s="652"/>
      <c r="J195" s="572"/>
      <c r="K195" s="1501"/>
      <c r="L195" s="215"/>
      <c r="M195" s="342"/>
      <c r="N195" s="335"/>
      <c r="O195" s="1625"/>
      <c r="P195" s="1625"/>
      <c r="AH195" s="1632">
        <v>0</v>
      </c>
    </row>
    <row s="1636" customFormat="1" customHeight="1" ht="18.75" hidden="1">
      <c r="A196" s="1781" t="s">
        <v>263</v>
      </c>
      <c r="B196" s="1781" t="s">
        <v>264</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309</v>
      </c>
      <c r="M196" s="342"/>
      <c r="N196" s="335"/>
      <c r="O196" s="1625"/>
      <c r="P196" s="1625"/>
      <c r="AH196" s="1632">
        <v>0</v>
      </c>
    </row>
    <row s="1636" customFormat="1" customHeight="1" ht="18.75" hidden="1">
      <c r="A197" s="1781"/>
      <c r="B197" s="1781"/>
      <c r="C197" s="370" t="s">
        <v>1151</v>
      </c>
      <c r="D197" s="2463"/>
      <c r="E197" s="2205"/>
      <c r="F197" s="2384"/>
      <c r="G197" s="2428"/>
      <c r="H197" s="1501"/>
      <c r="I197" s="652" t="s">
        <v>1150</v>
      </c>
      <c r="J197" s="572"/>
      <c r="K197" s="1501"/>
      <c r="L197" s="215"/>
      <c r="M197" s="342"/>
      <c r="N197" s="335"/>
      <c r="O197" s="1625"/>
      <c r="P197" s="1625"/>
      <c r="AH197" s="1632">
        <v>0</v>
      </c>
    </row>
    <row s="1636" customFormat="1" customHeight="1" ht="0.75" hidden="1">
      <c r="A198" s="1781"/>
      <c r="B198" s="1781"/>
      <c r="C198" s="370" t="s">
        <v>1159</v>
      </c>
      <c r="D198" s="2463"/>
      <c r="E198" s="2205"/>
      <c r="F198" s="2384"/>
      <c r="G198" s="401"/>
      <c r="H198" s="1501"/>
      <c r="I198" s="652"/>
      <c r="J198" s="572"/>
      <c r="K198" s="1501"/>
      <c r="L198" s="215"/>
      <c r="M198" s="342"/>
      <c r="N198" s="335"/>
      <c r="O198" s="1625"/>
      <c r="P198" s="1625"/>
      <c r="AH198" s="1632">
        <v>0</v>
      </c>
    </row>
    <row s="1636" customFormat="1" customHeight="1" ht="18.75" hidden="1">
      <c r="A199" s="1781" t="s">
        <v>268</v>
      </c>
      <c r="B199" s="1781" t="s">
        <v>269</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309</v>
      </c>
      <c r="M199" s="342"/>
      <c r="N199" s="335"/>
      <c r="O199" s="1625"/>
      <c r="P199" s="1625"/>
      <c r="AH199" s="1632">
        <v>0</v>
      </c>
    </row>
    <row s="1636" customFormat="1" customHeight="1" ht="18.75" hidden="1">
      <c r="A200" s="1781"/>
      <c r="B200" s="1781"/>
      <c r="C200" s="370" t="s">
        <v>1151</v>
      </c>
      <c r="D200" s="2463"/>
      <c r="E200" s="2205"/>
      <c r="F200" s="2384"/>
      <c r="G200" s="2428"/>
      <c r="H200" s="1501"/>
      <c r="I200" s="652" t="s">
        <v>1150</v>
      </c>
      <c r="J200" s="572"/>
      <c r="K200" s="1501"/>
      <c r="L200" s="215"/>
      <c r="M200" s="342"/>
      <c r="N200" s="335"/>
      <c r="O200" s="1625"/>
      <c r="P200" s="1625"/>
      <c r="AH200" s="1632">
        <v>0</v>
      </c>
    </row>
    <row s="1636" customFormat="1" customHeight="1" ht="0.75" hidden="1">
      <c r="A201" s="1781"/>
      <c r="B201" s="1781"/>
      <c r="C201" s="370" t="s">
        <v>1159</v>
      </c>
      <c r="D201" s="2463"/>
      <c r="E201" s="2205"/>
      <c r="F201" s="2384"/>
      <c r="G201" s="401"/>
      <c r="H201" s="1501"/>
      <c r="I201" s="652"/>
      <c r="J201" s="572"/>
      <c r="K201" s="1501"/>
      <c r="L201" s="215"/>
      <c r="M201" s="342"/>
      <c r="N201" s="335"/>
      <c r="O201" s="1625"/>
      <c r="P201" s="1625"/>
      <c r="AH201" s="1632">
        <v>0</v>
      </c>
    </row>
    <row s="1636" customFormat="1" customHeight="1" ht="18.75" hidden="1">
      <c r="A202" s="1781" t="s">
        <v>273</v>
      </c>
      <c r="B202" s="1781" t="s">
        <v>274</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309</v>
      </c>
      <c r="M202" s="342"/>
      <c r="N202" s="335"/>
      <c r="O202" s="1625"/>
      <c r="P202" s="1625"/>
      <c r="AH202" s="1632">
        <v>0</v>
      </c>
    </row>
    <row s="1636" customFormat="1" customHeight="1" ht="18.75" hidden="1">
      <c r="A203" s="1781"/>
      <c r="B203" s="1781"/>
      <c r="C203" s="370" t="s">
        <v>1151</v>
      </c>
      <c r="D203" s="2463"/>
      <c r="E203" s="2205"/>
      <c r="F203" s="2384"/>
      <c r="G203" s="2428"/>
      <c r="H203" s="1501"/>
      <c r="I203" s="652" t="s">
        <v>1150</v>
      </c>
      <c r="J203" s="572"/>
      <c r="K203" s="1501"/>
      <c r="L203" s="215"/>
      <c r="M203" s="342"/>
      <c r="N203" s="335"/>
      <c r="O203" s="1625"/>
      <c r="P203" s="1625"/>
      <c r="AH203" s="1632">
        <v>0</v>
      </c>
    </row>
    <row s="1636" customFormat="1" customHeight="1" ht="0.75" hidden="1">
      <c r="A204" s="1781"/>
      <c r="B204" s="1781"/>
      <c r="C204" s="370" t="s">
        <v>1159</v>
      </c>
      <c r="D204" s="2463"/>
      <c r="E204" s="2205"/>
      <c r="F204" s="2384"/>
      <c r="G204" s="401"/>
      <c r="H204" s="1501"/>
      <c r="I204" s="652"/>
      <c r="J204" s="572"/>
      <c r="K204" s="1501"/>
      <c r="L204" s="215"/>
      <c r="M204" s="342"/>
      <c r="N204" s="335"/>
      <c r="O204" s="1625"/>
      <c r="P204" s="1625"/>
      <c r="AH204" s="1632">
        <v>0</v>
      </c>
    </row>
    <row s="1636" customFormat="1" customHeight="1" ht="18.75" hidden="1">
      <c r="A205" s="1781" t="s">
        <v>278</v>
      </c>
      <c r="B205" s="1781" t="s">
        <v>279</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309</v>
      </c>
      <c r="M205" s="342"/>
      <c r="N205" s="335"/>
      <c r="O205" s="1625"/>
      <c r="P205" s="1625"/>
      <c r="AH205" s="1632">
        <v>0</v>
      </c>
    </row>
    <row s="1636" customFormat="1" customHeight="1" ht="18.75" hidden="1">
      <c r="A206" s="1781"/>
      <c r="B206" s="1781"/>
      <c r="C206" s="370" t="s">
        <v>1151</v>
      </c>
      <c r="D206" s="2463"/>
      <c r="E206" s="2205"/>
      <c r="F206" s="2384"/>
      <c r="G206" s="2428"/>
      <c r="H206" s="1501"/>
      <c r="I206" s="652" t="s">
        <v>1150</v>
      </c>
      <c r="J206" s="572"/>
      <c r="K206" s="1501"/>
      <c r="L206" s="215"/>
      <c r="M206" s="342"/>
      <c r="N206" s="335"/>
      <c r="O206" s="1625"/>
      <c r="P206" s="1625"/>
      <c r="AH206" s="1632">
        <v>0</v>
      </c>
    </row>
    <row s="1636" customFormat="1" customHeight="1" ht="1.05">
      <c r="A207" s="1781"/>
      <c r="B207" s="1781"/>
      <c r="C207" s="370" t="s">
        <v>1159</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309</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1151</v>
      </c>
      <c r="D210" s="2463"/>
      <c r="E210" s="2205"/>
      <c r="F210" s="2384"/>
      <c r="G210" s="2428"/>
      <c r="H210" s="1501"/>
      <c r="I210" s="652" t="s">
        <v>1150</v>
      </c>
      <c r="J210" s="572"/>
      <c r="K210" s="1501"/>
      <c r="L210" s="215"/>
      <c r="M210" s="2171"/>
      <c r="N210" s="335"/>
      <c r="O210" s="1625"/>
      <c r="P210" s="1625"/>
      <c r="AH210" s="1632">
        <v>0</v>
      </c>
    </row>
    <row s="1636" customFormat="1" customHeight="1" ht="0.75" hidden="1">
      <c r="A211" s="1781"/>
      <c r="B211" s="1781"/>
      <c r="C211" s="370" t="s">
        <v>1159</v>
      </c>
      <c r="D211" s="2463"/>
      <c r="E211" s="2205"/>
      <c r="F211" s="2384"/>
      <c r="G211" s="401"/>
      <c r="H211" s="1501"/>
      <c r="I211" s="652"/>
      <c r="J211" s="572"/>
      <c r="K211" s="1501"/>
      <c r="L211" s="215"/>
      <c r="M211" s="2171"/>
      <c r="N211" s="335"/>
      <c r="O211" s="1625"/>
      <c r="P211" s="1625"/>
      <c r="AH211" s="1632">
        <v>0</v>
      </c>
    </row>
    <row s="1636" customFormat="1" customHeight="1" ht="45" hidden="1">
      <c r="A212" s="1781" t="s">
        <v>159</v>
      </c>
      <c r="B212" s="1781" t="s">
        <v>160</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309</v>
      </c>
      <c r="M212" s="2172"/>
      <c r="N212" s="335"/>
      <c r="O212" s="1625"/>
      <c r="P212" s="1625"/>
      <c r="AH212" s="1632">
        <v>0</v>
      </c>
    </row>
    <row s="1636" customFormat="1" customHeight="1" ht="18.75" hidden="1">
      <c r="A213" s="1781"/>
      <c r="B213" s="1781"/>
      <c r="C213" s="370" t="s">
        <v>1151</v>
      </c>
      <c r="D213" s="2463"/>
      <c r="E213" s="2205"/>
      <c r="F213" s="2384"/>
      <c r="G213" s="2428"/>
      <c r="H213" s="1501"/>
      <c r="I213" s="652" t="s">
        <v>1150</v>
      </c>
      <c r="J213" s="572"/>
      <c r="K213" s="1501"/>
      <c r="L213" s="215"/>
      <c r="M213" s="1862"/>
      <c r="N213" s="335"/>
      <c r="O213" s="1625"/>
      <c r="P213" s="1625"/>
      <c r="AH213" s="1632">
        <v>0</v>
      </c>
    </row>
    <row s="1636" customFormat="1" customHeight="1" ht="0.75" hidden="1">
      <c r="A214" s="1781"/>
      <c r="B214" s="1781"/>
      <c r="C214" s="370" t="s">
        <v>1159</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309</v>
      </c>
      <c r="M215" s="342"/>
      <c r="N215" s="335"/>
      <c r="O215" s="1625"/>
      <c r="P215" s="1625"/>
      <c r="AH215" s="1632">
        <v>0</v>
      </c>
    </row>
    <row s="1636" customFormat="1" customHeight="1" ht="18.75" hidden="1">
      <c r="A216" s="1781"/>
      <c r="B216" s="1781"/>
      <c r="C216" s="370" t="s">
        <v>1151</v>
      </c>
      <c r="D216" s="2463"/>
      <c r="E216" s="2205"/>
      <c r="F216" s="2384"/>
      <c r="G216" s="2428"/>
      <c r="H216" s="1501"/>
      <c r="I216" s="652" t="s">
        <v>1150</v>
      </c>
      <c r="J216" s="572"/>
      <c r="K216" s="1501"/>
      <c r="L216" s="215"/>
      <c r="M216" s="342"/>
      <c r="N216" s="335"/>
      <c r="O216" s="1625"/>
      <c r="P216" s="1625"/>
      <c r="AH216" s="1632">
        <v>0</v>
      </c>
    </row>
    <row s="1636" customFormat="1" customHeight="1" ht="0.75" hidden="1">
      <c r="A217" s="1781"/>
      <c r="B217" s="1781"/>
      <c r="C217" s="370" t="s">
        <v>1159</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309</v>
      </c>
      <c r="M218" s="342"/>
      <c r="N218" s="335"/>
      <c r="O218" s="1625"/>
      <c r="P218" s="1625"/>
      <c r="AH218" s="1632">
        <v>0</v>
      </c>
    </row>
    <row s="1636" customFormat="1" customHeight="1" ht="18.75" hidden="1">
      <c r="A219" s="1781"/>
      <c r="B219" s="1781"/>
      <c r="C219" s="370" t="s">
        <v>1151</v>
      </c>
      <c r="D219" s="2463"/>
      <c r="E219" s="2205"/>
      <c r="F219" s="2384"/>
      <c r="G219" s="2428"/>
      <c r="H219" s="1501"/>
      <c r="I219" s="652" t="s">
        <v>1150</v>
      </c>
      <c r="J219" s="572"/>
      <c r="K219" s="1501"/>
      <c r="L219" s="215"/>
      <c r="M219" s="342"/>
      <c r="N219" s="335"/>
      <c r="O219" s="1625"/>
      <c r="P219" s="1625"/>
      <c r="AH219" s="1632">
        <v>0</v>
      </c>
    </row>
    <row s="1636" customFormat="1" customHeight="1" ht="0.75" hidden="1">
      <c r="A220" s="1781"/>
      <c r="B220" s="1781"/>
      <c r="C220" s="370" t="s">
        <v>1159</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309</v>
      </c>
      <c r="M221" s="342"/>
      <c r="N221" s="335"/>
      <c r="O221" s="1625"/>
      <c r="P221" s="1625"/>
      <c r="AH221" s="1632">
        <v>0</v>
      </c>
    </row>
    <row s="1636" customFormat="1" customHeight="1" ht="18.75" hidden="1">
      <c r="A222" s="1781"/>
      <c r="B222" s="1781"/>
      <c r="C222" s="370" t="s">
        <v>1151</v>
      </c>
      <c r="D222" s="2463"/>
      <c r="E222" s="2205"/>
      <c r="F222" s="2384"/>
      <c r="G222" s="2428"/>
      <c r="H222" s="1501"/>
      <c r="I222" s="652" t="s">
        <v>1150</v>
      </c>
      <c r="J222" s="572"/>
      <c r="K222" s="1501"/>
      <c r="L222" s="215"/>
      <c r="M222" s="342"/>
      <c r="N222" s="335"/>
      <c r="O222" s="1625"/>
      <c r="P222" s="1625"/>
      <c r="AH222" s="1632">
        <v>0</v>
      </c>
    </row>
    <row s="1636" customFormat="1" customHeight="1" ht="0.75" hidden="1">
      <c r="A223" s="1781"/>
      <c r="B223" s="1781"/>
      <c r="C223" s="370" t="s">
        <v>1159</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309</v>
      </c>
      <c r="M224" s="342"/>
      <c r="N224" s="335"/>
      <c r="O224" s="1625"/>
      <c r="P224" s="1625"/>
      <c r="AH224" s="1632">
        <v>0</v>
      </c>
    </row>
    <row s="1636" customFormat="1" customHeight="1" ht="18.75" hidden="1">
      <c r="A225" s="1781"/>
      <c r="B225" s="1781"/>
      <c r="C225" s="370" t="s">
        <v>1151</v>
      </c>
      <c r="D225" s="2463"/>
      <c r="E225" s="2205"/>
      <c r="F225" s="2384"/>
      <c r="G225" s="2428"/>
      <c r="H225" s="1501"/>
      <c r="I225" s="652" t="s">
        <v>1150</v>
      </c>
      <c r="J225" s="572"/>
      <c r="K225" s="1501"/>
      <c r="L225" s="215"/>
      <c r="M225" s="342"/>
      <c r="N225" s="335"/>
      <c r="O225" s="1625"/>
      <c r="P225" s="1625"/>
      <c r="AH225" s="1632">
        <v>0</v>
      </c>
    </row>
    <row s="1636" customFormat="1" customHeight="1" ht="0.75" hidden="1">
      <c r="A226" s="1781"/>
      <c r="B226" s="1781"/>
      <c r="C226" s="370" t="s">
        <v>1159</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309</v>
      </c>
      <c r="M227" s="342"/>
      <c r="N227" s="335"/>
      <c r="O227" s="1625"/>
      <c r="P227" s="1625"/>
      <c r="AH227" s="1632">
        <v>0</v>
      </c>
    </row>
    <row s="1636" customFormat="1" customHeight="1" ht="18.75" hidden="1">
      <c r="A228" s="1781"/>
      <c r="B228" s="1781"/>
      <c r="C228" s="370" t="s">
        <v>1151</v>
      </c>
      <c r="D228" s="2463"/>
      <c r="E228" s="2205"/>
      <c r="F228" s="2384"/>
      <c r="G228" s="2428"/>
      <c r="H228" s="1501"/>
      <c r="I228" s="652" t="s">
        <v>1150</v>
      </c>
      <c r="J228" s="572"/>
      <c r="K228" s="1501"/>
      <c r="L228" s="215"/>
      <c r="M228" s="342"/>
      <c r="N228" s="335"/>
      <c r="O228" s="1625"/>
      <c r="P228" s="1625"/>
      <c r="AH228" s="1632">
        <v>0</v>
      </c>
    </row>
    <row s="1636" customFormat="1" customHeight="1" ht="0.75" hidden="1">
      <c r="A229" s="1781"/>
      <c r="B229" s="1781"/>
      <c r="C229" s="370" t="s">
        <v>1159</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309</v>
      </c>
      <c r="M230" s="342"/>
      <c r="N230" s="335"/>
      <c r="O230" s="1625"/>
      <c r="P230" s="1625"/>
      <c r="AH230" s="1632">
        <v>0</v>
      </c>
    </row>
    <row s="1636" customFormat="1" customHeight="1" ht="18.75" hidden="1">
      <c r="A231" s="1781"/>
      <c r="B231" s="1781"/>
      <c r="C231" s="370" t="s">
        <v>1151</v>
      </c>
      <c r="D231" s="2463"/>
      <c r="E231" s="2205"/>
      <c r="F231" s="2384"/>
      <c r="G231" s="2428"/>
      <c r="H231" s="1501"/>
      <c r="I231" s="652" t="s">
        <v>1150</v>
      </c>
      <c r="J231" s="572"/>
      <c r="K231" s="1501"/>
      <c r="L231" s="215"/>
      <c r="M231" s="342"/>
      <c r="N231" s="335"/>
      <c r="O231" s="1625"/>
      <c r="P231" s="1625"/>
      <c r="AH231" s="1632">
        <v>0</v>
      </c>
    </row>
    <row s="1636" customFormat="1" customHeight="1" ht="0.75" hidden="1">
      <c r="A232" s="1781"/>
      <c r="B232" s="1781"/>
      <c r="C232" s="370" t="s">
        <v>1159</v>
      </c>
      <c r="D232" s="2463"/>
      <c r="E232" s="2205"/>
      <c r="F232" s="2384"/>
      <c r="G232" s="401"/>
      <c r="H232" s="1501"/>
      <c r="I232" s="652"/>
      <c r="J232" s="572"/>
      <c r="K232" s="1501"/>
      <c r="L232" s="215"/>
      <c r="M232" s="342"/>
      <c r="N232" s="335"/>
      <c r="O232" s="1625"/>
      <c r="P232" s="1625"/>
      <c r="AH232" s="1632">
        <v>0</v>
      </c>
    </row>
    <row s="1636" customFormat="1" customHeight="1" ht="18.75" hidden="1">
      <c r="A233" s="1781" t="s">
        <v>202</v>
      </c>
      <c r="B233" s="1781" t="s">
        <v>203</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309</v>
      </c>
      <c r="M233" s="342"/>
      <c r="N233" s="335"/>
      <c r="O233" s="1625"/>
      <c r="P233" s="1625"/>
      <c r="AH233" s="1632">
        <v>0</v>
      </c>
    </row>
    <row s="1636" customFormat="1" customHeight="1" ht="18.75" hidden="1">
      <c r="A234" s="1781"/>
      <c r="B234" s="1781"/>
      <c r="C234" s="370" t="s">
        <v>1151</v>
      </c>
      <c r="D234" s="2463"/>
      <c r="E234" s="2205"/>
      <c r="F234" s="2384"/>
      <c r="G234" s="2428"/>
      <c r="H234" s="1501"/>
      <c r="I234" s="652" t="s">
        <v>1150</v>
      </c>
      <c r="J234" s="572"/>
      <c r="K234" s="1501"/>
      <c r="L234" s="215"/>
      <c r="M234" s="342"/>
      <c r="N234" s="335"/>
      <c r="O234" s="1625"/>
      <c r="P234" s="1625"/>
      <c r="AH234" s="1632">
        <v>0</v>
      </c>
    </row>
    <row s="1636" customFormat="1" customHeight="1" ht="0.75" hidden="1">
      <c r="A235" s="1781"/>
      <c r="B235" s="1781"/>
      <c r="C235" s="370" t="s">
        <v>1159</v>
      </c>
      <c r="D235" s="2463"/>
      <c r="E235" s="2205"/>
      <c r="F235" s="2384"/>
      <c r="G235" s="401"/>
      <c r="H235" s="1501"/>
      <c r="I235" s="652"/>
      <c r="J235" s="572"/>
      <c r="K235" s="1501"/>
      <c r="L235" s="215"/>
      <c r="M235" s="342"/>
      <c r="N235" s="335"/>
      <c r="O235" s="1625"/>
      <c r="P235" s="1625"/>
      <c r="AH235" s="1632">
        <v>0</v>
      </c>
    </row>
    <row s="1636" customFormat="1" customHeight="1" ht="18.75" hidden="1">
      <c r="A236" s="1781" t="s">
        <v>222</v>
      </c>
      <c r="B236" s="1781" t="s">
        <v>223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309</v>
      </c>
      <c r="M236" s="342"/>
      <c r="N236" s="335"/>
      <c r="O236" s="1625"/>
      <c r="P236" s="1625"/>
      <c r="AH236" s="1632">
        <v>0</v>
      </c>
    </row>
    <row s="1636" customFormat="1" customHeight="1" ht="18.75" hidden="1">
      <c r="A237" s="1781"/>
      <c r="B237" s="1781"/>
      <c r="C237" s="370" t="s">
        <v>1151</v>
      </c>
      <c r="D237" s="2463"/>
      <c r="E237" s="2205"/>
      <c r="F237" s="2384"/>
      <c r="G237" s="2428"/>
      <c r="H237" s="1501"/>
      <c r="I237" s="652" t="s">
        <v>1150</v>
      </c>
      <c r="J237" s="572"/>
      <c r="K237" s="1501"/>
      <c r="L237" s="215"/>
      <c r="M237" s="342"/>
      <c r="N237" s="335"/>
      <c r="O237" s="1625"/>
      <c r="P237" s="1625"/>
      <c r="AH237" s="1632">
        <v>0</v>
      </c>
    </row>
    <row s="1636" customFormat="1" customHeight="1" ht="0.75" hidden="1">
      <c r="A238" s="1781"/>
      <c r="B238" s="1781"/>
      <c r="C238" s="370" t="s">
        <v>1159</v>
      </c>
      <c r="D238" s="2463"/>
      <c r="E238" s="2205"/>
      <c r="F238" s="2384"/>
      <c r="G238" s="401"/>
      <c r="H238" s="1501"/>
      <c r="I238" s="652"/>
      <c r="J238" s="572"/>
      <c r="K238" s="1501"/>
      <c r="L238" s="215"/>
      <c r="M238" s="342"/>
      <c r="N238" s="335"/>
      <c r="O238" s="1625"/>
      <c r="P238" s="1625"/>
      <c r="AH238" s="1632">
        <v>0</v>
      </c>
    </row>
    <row s="1636" customFormat="1" customHeight="1" ht="18.75" hidden="1">
      <c r="A239" s="1781" t="s">
        <v>227</v>
      </c>
      <c r="B239" s="1781" t="s">
        <v>228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309</v>
      </c>
      <c r="M239" s="342"/>
      <c r="N239" s="335"/>
      <c r="O239" s="1625"/>
      <c r="P239" s="1625"/>
      <c r="AH239" s="1632">
        <v>0</v>
      </c>
    </row>
    <row s="1636" customFormat="1" customHeight="1" ht="18.75" hidden="1">
      <c r="A240" s="1781"/>
      <c r="B240" s="1781"/>
      <c r="C240" s="370" t="s">
        <v>1151</v>
      </c>
      <c r="D240" s="2463"/>
      <c r="E240" s="2205"/>
      <c r="F240" s="2384"/>
      <c r="G240" s="2428"/>
      <c r="H240" s="1501"/>
      <c r="I240" s="652" t="s">
        <v>1150</v>
      </c>
      <c r="J240" s="572"/>
      <c r="K240" s="1501"/>
      <c r="L240" s="215"/>
      <c r="M240" s="342"/>
      <c r="N240" s="335"/>
      <c r="O240" s="1625"/>
      <c r="P240" s="1625"/>
      <c r="AH240" s="1632">
        <v>0</v>
      </c>
    </row>
    <row s="1636" customFormat="1" customHeight="1" ht="0.75" hidden="1">
      <c r="A241" s="1781"/>
      <c r="B241" s="1781"/>
      <c r="C241" s="370" t="s">
        <v>1159</v>
      </c>
      <c r="D241" s="2463"/>
      <c r="E241" s="2205"/>
      <c r="F241" s="2384"/>
      <c r="G241" s="401"/>
      <c r="H241" s="1501"/>
      <c r="I241" s="652"/>
      <c r="J241" s="572"/>
      <c r="K241" s="1501"/>
      <c r="L241" s="215"/>
      <c r="M241" s="342"/>
      <c r="N241" s="335"/>
      <c r="O241" s="1625"/>
      <c r="P241" s="1625"/>
      <c r="AH241" s="1632">
        <v>0</v>
      </c>
    </row>
    <row s="1636" customFormat="1" customHeight="1" ht="18.75" hidden="1">
      <c r="A242" s="1781" t="s">
        <v>232</v>
      </c>
      <c r="B242" s="1781" t="s">
        <v>233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309</v>
      </c>
      <c r="M242" s="342"/>
      <c r="N242" s="335"/>
      <c r="O242" s="1625"/>
      <c r="P242" s="1625"/>
      <c r="AH242" s="1632">
        <v>0</v>
      </c>
    </row>
    <row s="1636" customFormat="1" customHeight="1" ht="18.75" hidden="1">
      <c r="A243" s="1781"/>
      <c r="B243" s="1781"/>
      <c r="C243" s="370" t="s">
        <v>1151</v>
      </c>
      <c r="D243" s="2463"/>
      <c r="E243" s="2205"/>
      <c r="F243" s="2384"/>
      <c r="G243" s="2428"/>
      <c r="H243" s="1501"/>
      <c r="I243" s="652" t="s">
        <v>1150</v>
      </c>
      <c r="J243" s="572"/>
      <c r="K243" s="1501"/>
      <c r="L243" s="215"/>
      <c r="M243" s="342"/>
      <c r="N243" s="335"/>
      <c r="O243" s="1625"/>
      <c r="P243" s="1625"/>
      <c r="AH243" s="1632">
        <v>0</v>
      </c>
    </row>
    <row s="1636" customFormat="1" customHeight="1" ht="0.75" hidden="1">
      <c r="A244" s="1781"/>
      <c r="B244" s="1781"/>
      <c r="C244" s="370" t="s">
        <v>1159</v>
      </c>
      <c r="D244" s="2463"/>
      <c r="E244" s="2205"/>
      <c r="F244" s="2384"/>
      <c r="G244" s="401"/>
      <c r="H244" s="1501"/>
      <c r="I244" s="652"/>
      <c r="J244" s="572"/>
      <c r="K244" s="1501"/>
      <c r="L244" s="215"/>
      <c r="M244" s="342"/>
      <c r="N244" s="335"/>
      <c r="O244" s="1625"/>
      <c r="P244" s="1625"/>
      <c r="AH244" s="1632">
        <v>0</v>
      </c>
    </row>
    <row s="1636" customFormat="1" customHeight="1" ht="18.75" hidden="1">
      <c r="A245" s="1781" t="s">
        <v>237</v>
      </c>
      <c r="B245" s="1781" t="s">
        <v>238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309</v>
      </c>
      <c r="M245" s="342"/>
      <c r="N245" s="335"/>
      <c r="O245" s="1625"/>
      <c r="P245" s="1625"/>
      <c r="AH245" s="1632">
        <v>0</v>
      </c>
    </row>
    <row s="1636" customFormat="1" customHeight="1" ht="18.75" hidden="1">
      <c r="A246" s="1781"/>
      <c r="B246" s="1781"/>
      <c r="C246" s="370" t="s">
        <v>1151</v>
      </c>
      <c r="D246" s="2463"/>
      <c r="E246" s="2205"/>
      <c r="F246" s="2384"/>
      <c r="G246" s="2428"/>
      <c r="H246" s="1501"/>
      <c r="I246" s="652" t="s">
        <v>1150</v>
      </c>
      <c r="J246" s="572"/>
      <c r="K246" s="1501"/>
      <c r="L246" s="215"/>
      <c r="M246" s="342"/>
      <c r="N246" s="335"/>
      <c r="O246" s="1625"/>
      <c r="P246" s="1625"/>
      <c r="AH246" s="1632">
        <v>0</v>
      </c>
    </row>
    <row s="1636" customFormat="1" customHeight="1" ht="0.75" hidden="1">
      <c r="A247" s="1781"/>
      <c r="B247" s="1781"/>
      <c r="C247" s="370" t="s">
        <v>1159</v>
      </c>
      <c r="D247" s="2463"/>
      <c r="E247" s="2205"/>
      <c r="F247" s="2384"/>
      <c r="G247" s="401"/>
      <c r="H247" s="1501"/>
      <c r="I247" s="652"/>
      <c r="J247" s="572"/>
      <c r="K247" s="1501"/>
      <c r="L247" s="215"/>
      <c r="M247" s="342"/>
      <c r="N247" s="335"/>
      <c r="O247" s="1625"/>
      <c r="P247" s="1625"/>
      <c r="AH247" s="1632">
        <v>0</v>
      </c>
    </row>
    <row s="1636" customFormat="1" customHeight="1" ht="18.75" hidden="1">
      <c r="A248" s="1781" t="s">
        <v>242</v>
      </c>
      <c r="B248" s="1781" t="s">
        <v>243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309</v>
      </c>
      <c r="M248" s="342"/>
      <c r="N248" s="335"/>
      <c r="O248" s="1625"/>
      <c r="P248" s="1625"/>
      <c r="AH248" s="1632">
        <v>0</v>
      </c>
    </row>
    <row s="1636" customFormat="1" customHeight="1" ht="18.75" hidden="1">
      <c r="A249" s="1781"/>
      <c r="B249" s="1781"/>
      <c r="C249" s="370" t="s">
        <v>1151</v>
      </c>
      <c r="D249" s="2463"/>
      <c r="E249" s="2205"/>
      <c r="F249" s="2384"/>
      <c r="G249" s="2428"/>
      <c r="H249" s="1501"/>
      <c r="I249" s="652" t="s">
        <v>1150</v>
      </c>
      <c r="J249" s="572"/>
      <c r="K249" s="1501"/>
      <c r="L249" s="215"/>
      <c r="M249" s="342"/>
      <c r="N249" s="335"/>
      <c r="O249" s="1625"/>
      <c r="P249" s="1625"/>
      <c r="AH249" s="1632">
        <v>0</v>
      </c>
    </row>
    <row s="1636" customFormat="1" customHeight="1" ht="0.75" hidden="1">
      <c r="A250" s="1781"/>
      <c r="B250" s="1781"/>
      <c r="C250" s="370" t="s">
        <v>1159</v>
      </c>
      <c r="D250" s="2463"/>
      <c r="E250" s="2205"/>
      <c r="F250" s="2384"/>
      <c r="G250" s="401"/>
      <c r="H250" s="1501"/>
      <c r="I250" s="652"/>
      <c r="J250" s="572"/>
      <c r="K250" s="1501"/>
      <c r="L250" s="215"/>
      <c r="M250" s="342"/>
      <c r="N250" s="335"/>
      <c r="O250" s="1625"/>
      <c r="P250" s="1625"/>
      <c r="AH250" s="1632">
        <v>0</v>
      </c>
    </row>
    <row s="1636" customFormat="1" customHeight="1" ht="18.75">
      <c r="A251" s="1781" t="s">
        <v>250</v>
      </c>
      <c r="B251" s="1781" t="s">
        <v>251</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Тариф на горячую воду в открытых системах теплоснабжения</v>
      </c>
      <c r="H251" s="1863"/>
      <c r="I251" s="1740">
        <v>46023</v>
      </c>
      <c r="J251" s="1774">
        <v>46387</v>
      </c>
      <c r="K251" s="1779">
        <v>0</v>
      </c>
      <c r="L251" s="1863" t="s">
        <v>309</v>
      </c>
      <c r="M251" s="342"/>
      <c r="N251" s="335"/>
      <c r="O251" s="1625"/>
      <c r="P251" s="1625"/>
      <c r="AH251" s="1632">
        <v>0</v>
      </c>
    </row>
    <row s="1636" customFormat="1" customHeight="1" ht="18.75">
      <c r="A252" s="1781"/>
      <c r="B252" s="1781"/>
      <c r="C252" s="370" t="s">
        <v>1151</v>
      </c>
      <c r="D252" s="2463"/>
      <c r="E252" s="2205"/>
      <c r="F252" s="2384"/>
      <c r="G252" s="2428"/>
      <c r="H252" s="1501"/>
      <c r="I252" s="652" t="s">
        <v>1150</v>
      </c>
      <c r="J252" s="572"/>
      <c r="K252" s="1501"/>
      <c r="L252" s="215"/>
      <c r="M252" s="342"/>
      <c r="N252" s="335"/>
      <c r="O252" s="1625"/>
      <c r="P252" s="1625"/>
      <c r="AH252" s="1632">
        <v>0</v>
      </c>
    </row>
    <row s="1636" customFormat="1" customHeight="1" ht="0.75">
      <c r="A253" s="1781"/>
      <c r="B253" s="1781"/>
      <c r="C253" s="370" t="s">
        <v>1159</v>
      </c>
      <c r="D253" s="2463"/>
      <c r="E253" s="2205"/>
      <c r="F253" s="2384"/>
      <c r="G253" s="401"/>
      <c r="H253" s="1501"/>
      <c r="I253" s="652"/>
      <c r="J253" s="572"/>
      <c r="K253" s="1501"/>
      <c r="L253" s="215"/>
      <c r="M253" s="342"/>
      <c r="N253" s="335"/>
      <c r="O253" s="1625"/>
      <c r="P253" s="1625"/>
      <c r="AH253" s="1632">
        <v>0</v>
      </c>
    </row>
    <row s="1636" customFormat="1" customHeight="1" ht="18.75" hidden="1">
      <c r="A254" s="1781" t="s">
        <v>258</v>
      </c>
      <c r="B254" s="1781" t="s">
        <v>259</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309</v>
      </c>
      <c r="M254" s="342"/>
      <c r="N254" s="335"/>
      <c r="O254" s="1625"/>
      <c r="P254" s="1625"/>
      <c r="AH254" s="1632">
        <v>0</v>
      </c>
    </row>
    <row s="1636" customFormat="1" customHeight="1" ht="18.75" hidden="1">
      <c r="A255" s="1781"/>
      <c r="B255" s="1781"/>
      <c r="C255" s="370" t="s">
        <v>1151</v>
      </c>
      <c r="D255" s="2463"/>
      <c r="E255" s="2205"/>
      <c r="F255" s="2384"/>
      <c r="G255" s="2428"/>
      <c r="H255" s="1501"/>
      <c r="I255" s="652" t="s">
        <v>1150</v>
      </c>
      <c r="J255" s="572"/>
      <c r="K255" s="1501"/>
      <c r="L255" s="215"/>
      <c r="M255" s="342"/>
      <c r="N255" s="335"/>
      <c r="O255" s="1625"/>
      <c r="P255" s="1625"/>
      <c r="AH255" s="1632">
        <v>0</v>
      </c>
    </row>
    <row s="1636" customFormat="1" customHeight="1" ht="0.75" hidden="1">
      <c r="A256" s="1781"/>
      <c r="B256" s="1781"/>
      <c r="C256" s="370" t="s">
        <v>1159</v>
      </c>
      <c r="D256" s="2463"/>
      <c r="E256" s="2205"/>
      <c r="F256" s="2384"/>
      <c r="G256" s="401"/>
      <c r="H256" s="1501"/>
      <c r="I256" s="652"/>
      <c r="J256" s="572"/>
      <c r="K256" s="1501"/>
      <c r="L256" s="215"/>
      <c r="M256" s="342"/>
      <c r="N256" s="335"/>
      <c r="O256" s="1625"/>
      <c r="P256" s="1625"/>
      <c r="AH256" s="1632">
        <v>0</v>
      </c>
    </row>
    <row s="1636" customFormat="1" customHeight="1" ht="18.75" hidden="1">
      <c r="A257" s="1781" t="s">
        <v>263</v>
      </c>
      <c r="B257" s="1781" t="s">
        <v>264</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309</v>
      </c>
      <c r="M257" s="342"/>
      <c r="N257" s="335"/>
      <c r="O257" s="1625"/>
      <c r="P257" s="1625"/>
      <c r="AH257" s="1632">
        <v>0</v>
      </c>
    </row>
    <row s="1636" customFormat="1" customHeight="1" ht="18.75" hidden="1">
      <c r="A258" s="1781"/>
      <c r="B258" s="1781"/>
      <c r="C258" s="370" t="s">
        <v>1151</v>
      </c>
      <c r="D258" s="2463"/>
      <c r="E258" s="2205"/>
      <c r="F258" s="2384"/>
      <c r="G258" s="2428"/>
      <c r="H258" s="1501"/>
      <c r="I258" s="652" t="s">
        <v>1150</v>
      </c>
      <c r="J258" s="572"/>
      <c r="K258" s="1501"/>
      <c r="L258" s="215"/>
      <c r="M258" s="342"/>
      <c r="N258" s="335"/>
      <c r="O258" s="1625"/>
      <c r="P258" s="1625"/>
      <c r="AH258" s="1632">
        <v>0</v>
      </c>
    </row>
    <row s="1636" customFormat="1" customHeight="1" ht="0.75" hidden="1">
      <c r="A259" s="1781"/>
      <c r="B259" s="1781"/>
      <c r="C259" s="370" t="s">
        <v>1159</v>
      </c>
      <c r="D259" s="2463"/>
      <c r="E259" s="2205"/>
      <c r="F259" s="2384"/>
      <c r="G259" s="401"/>
      <c r="H259" s="1501"/>
      <c r="I259" s="652"/>
      <c r="J259" s="572"/>
      <c r="K259" s="1501"/>
      <c r="L259" s="215"/>
      <c r="M259" s="342"/>
      <c r="N259" s="335"/>
      <c r="O259" s="1625"/>
      <c r="P259" s="1625"/>
      <c r="AH259" s="1632">
        <v>0</v>
      </c>
    </row>
    <row s="1636" customFormat="1" customHeight="1" ht="18.75" hidden="1">
      <c r="A260" s="1781" t="s">
        <v>268</v>
      </c>
      <c r="B260" s="1781" t="s">
        <v>269</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309</v>
      </c>
      <c r="M260" s="342"/>
      <c r="N260" s="335"/>
      <c r="O260" s="1625"/>
      <c r="P260" s="1625"/>
      <c r="AH260" s="1632">
        <v>0</v>
      </c>
    </row>
    <row s="1636" customFormat="1" customHeight="1" ht="18.75" hidden="1">
      <c r="A261" s="1781"/>
      <c r="B261" s="1781"/>
      <c r="C261" s="370" t="s">
        <v>1151</v>
      </c>
      <c r="D261" s="2463"/>
      <c r="E261" s="2205"/>
      <c r="F261" s="2384"/>
      <c r="G261" s="2428"/>
      <c r="H261" s="1501"/>
      <c r="I261" s="652" t="s">
        <v>1150</v>
      </c>
      <c r="J261" s="572"/>
      <c r="K261" s="1501"/>
      <c r="L261" s="215"/>
      <c r="M261" s="342"/>
      <c r="N261" s="335"/>
      <c r="O261" s="1625"/>
      <c r="P261" s="1625"/>
      <c r="AH261" s="1632">
        <v>0</v>
      </c>
    </row>
    <row s="1636" customFormat="1" customHeight="1" ht="0.75" hidden="1">
      <c r="A262" s="1781"/>
      <c r="B262" s="1781"/>
      <c r="C262" s="370" t="s">
        <v>1159</v>
      </c>
      <c r="D262" s="2463"/>
      <c r="E262" s="2205"/>
      <c r="F262" s="2384"/>
      <c r="G262" s="401"/>
      <c r="H262" s="1501"/>
      <c r="I262" s="652"/>
      <c r="J262" s="572"/>
      <c r="K262" s="1501"/>
      <c r="L262" s="215"/>
      <c r="M262" s="342"/>
      <c r="N262" s="335"/>
      <c r="O262" s="1625"/>
      <c r="P262" s="1625"/>
      <c r="AH262" s="1632">
        <v>0</v>
      </c>
    </row>
    <row s="1636" customFormat="1" customHeight="1" ht="18.75" hidden="1">
      <c r="A263" s="1781" t="s">
        <v>273</v>
      </c>
      <c r="B263" s="1781" t="s">
        <v>274</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309</v>
      </c>
      <c r="M263" s="342"/>
      <c r="N263" s="335"/>
      <c r="O263" s="1625"/>
      <c r="P263" s="1625"/>
      <c r="AH263" s="1632">
        <v>0</v>
      </c>
    </row>
    <row s="1636" customFormat="1" customHeight="1" ht="18.75" hidden="1">
      <c r="A264" s="1781"/>
      <c r="B264" s="1781"/>
      <c r="C264" s="370" t="s">
        <v>1151</v>
      </c>
      <c r="D264" s="2463"/>
      <c r="E264" s="2205"/>
      <c r="F264" s="2384"/>
      <c r="G264" s="2428"/>
      <c r="H264" s="1501"/>
      <c r="I264" s="652" t="s">
        <v>1150</v>
      </c>
      <c r="J264" s="572"/>
      <c r="K264" s="1501"/>
      <c r="L264" s="215"/>
      <c r="M264" s="342"/>
      <c r="N264" s="335"/>
      <c r="O264" s="1625"/>
      <c r="P264" s="1625"/>
      <c r="AH264" s="1632">
        <v>0</v>
      </c>
    </row>
    <row s="1636" customFormat="1" customHeight="1" ht="0.75" hidden="1">
      <c r="A265" s="1781"/>
      <c r="B265" s="1781"/>
      <c r="C265" s="370" t="s">
        <v>1159</v>
      </c>
      <c r="D265" s="2463"/>
      <c r="E265" s="2205"/>
      <c r="F265" s="2384"/>
      <c r="G265" s="401"/>
      <c r="H265" s="1501"/>
      <c r="I265" s="652"/>
      <c r="J265" s="572"/>
      <c r="K265" s="1501"/>
      <c r="L265" s="215"/>
      <c r="M265" s="342"/>
      <c r="N265" s="335"/>
      <c r="O265" s="1625"/>
      <c r="P265" s="1625"/>
      <c r="AH265" s="1632">
        <v>0</v>
      </c>
    </row>
    <row s="1636" customFormat="1" customHeight="1" ht="18.75" hidden="1">
      <c r="A266" s="1781" t="s">
        <v>278</v>
      </c>
      <c r="B266" s="1781" t="s">
        <v>279</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309</v>
      </c>
      <c r="M266" s="342"/>
      <c r="N266" s="335"/>
      <c r="O266" s="1625"/>
      <c r="P266" s="1625"/>
      <c r="AH266" s="1632">
        <v>0</v>
      </c>
    </row>
    <row s="1636" customFormat="1" customHeight="1" ht="18.75" hidden="1">
      <c r="A267" s="1781"/>
      <c r="B267" s="1781"/>
      <c r="C267" s="370" t="s">
        <v>1151</v>
      </c>
      <c r="D267" s="2463"/>
      <c r="E267" s="2205"/>
      <c r="F267" s="2384"/>
      <c r="G267" s="2428"/>
      <c r="H267" s="1501"/>
      <c r="I267" s="652" t="s">
        <v>1150</v>
      </c>
      <c r="J267" s="572"/>
      <c r="K267" s="1501"/>
      <c r="L267" s="215"/>
      <c r="M267" s="342"/>
      <c r="N267" s="335"/>
      <c r="O267" s="1625"/>
      <c r="P267" s="1625"/>
      <c r="AH267" s="1632">
        <v>0</v>
      </c>
    </row>
    <row s="1636" customFormat="1" customHeight="1" ht="1.05">
      <c r="A268" s="1781"/>
      <c r="B268" s="1781"/>
      <c r="C268" s="370" t="s">
        <v>1159</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309</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1151</v>
      </c>
      <c r="D271" s="2463"/>
      <c r="E271" s="2205"/>
      <c r="F271" s="2384"/>
      <c r="G271" s="2428"/>
      <c r="H271" s="1501"/>
      <c r="I271" s="652" t="s">
        <v>1150</v>
      </c>
      <c r="J271" s="572"/>
      <c r="K271" s="1501"/>
      <c r="L271" s="215"/>
      <c r="M271" s="2171"/>
      <c r="N271" s="335"/>
      <c r="O271" s="1625"/>
      <c r="P271" s="1625"/>
      <c r="AH271" s="1632">
        <v>0</v>
      </c>
    </row>
    <row s="1636" customFormat="1" customHeight="1" ht="0.75" hidden="1">
      <c r="A272" s="1781"/>
      <c r="B272" s="1781"/>
      <c r="C272" s="370" t="s">
        <v>1159</v>
      </c>
      <c r="D272" s="2463"/>
      <c r="E272" s="2205"/>
      <c r="F272" s="2384"/>
      <c r="G272" s="401"/>
      <c r="H272" s="1501"/>
      <c r="I272" s="652"/>
      <c r="J272" s="572"/>
      <c r="K272" s="1501"/>
      <c r="L272" s="215"/>
      <c r="M272" s="2171"/>
      <c r="N272" s="335"/>
      <c r="O272" s="1625"/>
      <c r="P272" s="1625"/>
      <c r="AH272" s="1632">
        <v>0</v>
      </c>
    </row>
    <row s="1636" customFormat="1" customHeight="1" ht="45" hidden="1">
      <c r="A273" s="1781" t="s">
        <v>159</v>
      </c>
      <c r="B273" s="1781" t="s">
        <v>160</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309</v>
      </c>
      <c r="M273" s="2172"/>
      <c r="N273" s="335"/>
      <c r="O273" s="1625"/>
      <c r="P273" s="1625"/>
      <c r="AH273" s="1632">
        <v>0</v>
      </c>
    </row>
    <row s="1636" customFormat="1" customHeight="1" ht="18.75" hidden="1">
      <c r="A274" s="1781"/>
      <c r="B274" s="1781"/>
      <c r="C274" s="370" t="s">
        <v>1151</v>
      </c>
      <c r="D274" s="2463"/>
      <c r="E274" s="2205"/>
      <c r="F274" s="2384"/>
      <c r="G274" s="2428"/>
      <c r="H274" s="1501"/>
      <c r="I274" s="652" t="s">
        <v>1150</v>
      </c>
      <c r="J274" s="572"/>
      <c r="K274" s="1501"/>
      <c r="L274" s="215"/>
      <c r="M274" s="1862"/>
      <c r="N274" s="335"/>
      <c r="O274" s="1625"/>
      <c r="P274" s="1625"/>
      <c r="AH274" s="1632">
        <v>0</v>
      </c>
    </row>
    <row s="1636" customFormat="1" customHeight="1" ht="0.75" hidden="1">
      <c r="A275" s="1781"/>
      <c r="B275" s="1781"/>
      <c r="C275" s="370" t="s">
        <v>1159</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309</v>
      </c>
      <c r="M276" s="342"/>
      <c r="N276" s="335"/>
      <c r="O276" s="1625"/>
      <c r="P276" s="1625"/>
      <c r="AH276" s="1632">
        <v>0</v>
      </c>
    </row>
    <row s="1636" customFormat="1" customHeight="1" ht="18.75" hidden="1">
      <c r="A277" s="1781"/>
      <c r="B277" s="1781"/>
      <c r="C277" s="370" t="s">
        <v>1151</v>
      </c>
      <c r="D277" s="2463"/>
      <c r="E277" s="2205"/>
      <c r="F277" s="2384"/>
      <c r="G277" s="2428"/>
      <c r="H277" s="1501"/>
      <c r="I277" s="652" t="s">
        <v>1150</v>
      </c>
      <c r="J277" s="572"/>
      <c r="K277" s="1501"/>
      <c r="L277" s="215"/>
      <c r="M277" s="342"/>
      <c r="N277" s="335"/>
      <c r="O277" s="1625"/>
      <c r="P277" s="1625"/>
      <c r="AH277" s="1632">
        <v>0</v>
      </c>
    </row>
    <row s="1636" customFormat="1" customHeight="1" ht="0.75" hidden="1">
      <c r="A278" s="1781"/>
      <c r="B278" s="1781"/>
      <c r="C278" s="370" t="s">
        <v>1159</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309</v>
      </c>
      <c r="M279" s="342"/>
      <c r="N279" s="335"/>
      <c r="O279" s="1625"/>
      <c r="P279" s="1625"/>
      <c r="AH279" s="1632">
        <v>0</v>
      </c>
    </row>
    <row s="1636" customFormat="1" customHeight="1" ht="18.75" hidden="1">
      <c r="A280" s="1781"/>
      <c r="B280" s="1781"/>
      <c r="C280" s="370" t="s">
        <v>1151</v>
      </c>
      <c r="D280" s="2463"/>
      <c r="E280" s="2205"/>
      <c r="F280" s="2384"/>
      <c r="G280" s="2428"/>
      <c r="H280" s="1501"/>
      <c r="I280" s="652" t="s">
        <v>1150</v>
      </c>
      <c r="J280" s="572"/>
      <c r="K280" s="1501"/>
      <c r="L280" s="215"/>
      <c r="M280" s="342"/>
      <c r="N280" s="335"/>
      <c r="O280" s="1625"/>
      <c r="P280" s="1625"/>
      <c r="AH280" s="1632">
        <v>0</v>
      </c>
    </row>
    <row s="1636" customFormat="1" customHeight="1" ht="0.75" hidden="1">
      <c r="A281" s="1781"/>
      <c r="B281" s="1781"/>
      <c r="C281" s="370" t="s">
        <v>1159</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309</v>
      </c>
      <c r="M282" s="342"/>
      <c r="N282" s="335"/>
      <c r="O282" s="1625"/>
      <c r="P282" s="1625"/>
      <c r="AH282" s="1632">
        <v>0</v>
      </c>
    </row>
    <row s="1636" customFormat="1" customHeight="1" ht="18.75" hidden="1">
      <c r="A283" s="1781"/>
      <c r="B283" s="1781"/>
      <c r="C283" s="370" t="s">
        <v>1151</v>
      </c>
      <c r="D283" s="2463"/>
      <c r="E283" s="2205"/>
      <c r="F283" s="2384"/>
      <c r="G283" s="2428"/>
      <c r="H283" s="1501"/>
      <c r="I283" s="652" t="s">
        <v>1150</v>
      </c>
      <c r="J283" s="572"/>
      <c r="K283" s="1501"/>
      <c r="L283" s="215"/>
      <c r="M283" s="342"/>
      <c r="N283" s="335"/>
      <c r="O283" s="1625"/>
      <c r="P283" s="1625"/>
      <c r="AH283" s="1632">
        <v>0</v>
      </c>
    </row>
    <row s="1636" customFormat="1" customHeight="1" ht="0.75" hidden="1">
      <c r="A284" s="1781"/>
      <c r="B284" s="1781"/>
      <c r="C284" s="370" t="s">
        <v>1159</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309</v>
      </c>
      <c r="M285" s="342"/>
      <c r="N285" s="335"/>
      <c r="O285" s="1625"/>
      <c r="P285" s="1625"/>
      <c r="AH285" s="1632">
        <v>0</v>
      </c>
    </row>
    <row s="1636" customFormat="1" customHeight="1" ht="18.75" hidden="1">
      <c r="A286" s="1781"/>
      <c r="B286" s="1781"/>
      <c r="C286" s="370" t="s">
        <v>1151</v>
      </c>
      <c r="D286" s="2463"/>
      <c r="E286" s="2205"/>
      <c r="F286" s="2384"/>
      <c r="G286" s="2428"/>
      <c r="H286" s="1501"/>
      <c r="I286" s="652" t="s">
        <v>1150</v>
      </c>
      <c r="J286" s="572"/>
      <c r="K286" s="1501"/>
      <c r="L286" s="215"/>
      <c r="M286" s="342"/>
      <c r="N286" s="335"/>
      <c r="O286" s="1625"/>
      <c r="P286" s="1625"/>
      <c r="AH286" s="1632">
        <v>0</v>
      </c>
    </row>
    <row s="1636" customFormat="1" customHeight="1" ht="0.75" hidden="1">
      <c r="A287" s="1781"/>
      <c r="B287" s="1781"/>
      <c r="C287" s="370" t="s">
        <v>1159</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309</v>
      </c>
      <c r="M288" s="342"/>
      <c r="N288" s="335"/>
      <c r="O288" s="1625"/>
      <c r="P288" s="1625"/>
      <c r="AH288" s="1632">
        <v>0</v>
      </c>
    </row>
    <row s="1636" customFormat="1" customHeight="1" ht="18.75" hidden="1">
      <c r="A289" s="1781"/>
      <c r="B289" s="1781"/>
      <c r="C289" s="370" t="s">
        <v>1151</v>
      </c>
      <c r="D289" s="2463"/>
      <c r="E289" s="2205"/>
      <c r="F289" s="2384"/>
      <c r="G289" s="2428"/>
      <c r="H289" s="1501"/>
      <c r="I289" s="652" t="s">
        <v>1150</v>
      </c>
      <c r="J289" s="572"/>
      <c r="K289" s="1501"/>
      <c r="L289" s="215"/>
      <c r="M289" s="342"/>
      <c r="N289" s="335"/>
      <c r="O289" s="1625"/>
      <c r="P289" s="1625"/>
      <c r="AH289" s="1632">
        <v>0</v>
      </c>
    </row>
    <row s="1636" customFormat="1" customHeight="1" ht="0.75" hidden="1">
      <c r="A290" s="1781"/>
      <c r="B290" s="1781"/>
      <c r="C290" s="370" t="s">
        <v>1159</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309</v>
      </c>
      <c r="M291" s="342"/>
      <c r="N291" s="335"/>
      <c r="O291" s="1625"/>
      <c r="P291" s="1625"/>
      <c r="AH291" s="1632">
        <v>0</v>
      </c>
    </row>
    <row s="1636" customFormat="1" customHeight="1" ht="18.75" hidden="1">
      <c r="A292" s="1781"/>
      <c r="B292" s="1781"/>
      <c r="C292" s="370" t="s">
        <v>1151</v>
      </c>
      <c r="D292" s="2463"/>
      <c r="E292" s="2205"/>
      <c r="F292" s="2384"/>
      <c r="G292" s="2428"/>
      <c r="H292" s="1501"/>
      <c r="I292" s="652" t="s">
        <v>1150</v>
      </c>
      <c r="J292" s="572"/>
      <c r="K292" s="1501"/>
      <c r="L292" s="215"/>
      <c r="M292" s="342"/>
      <c r="N292" s="335"/>
      <c r="O292" s="1625"/>
      <c r="P292" s="1625"/>
      <c r="AH292" s="1632">
        <v>0</v>
      </c>
    </row>
    <row s="1636" customFormat="1" customHeight="1" ht="0.75" hidden="1">
      <c r="A293" s="1781"/>
      <c r="B293" s="1781"/>
      <c r="C293" s="370" t="s">
        <v>1159</v>
      </c>
      <c r="D293" s="2463"/>
      <c r="E293" s="2205"/>
      <c r="F293" s="2384"/>
      <c r="G293" s="401"/>
      <c r="H293" s="1501"/>
      <c r="I293" s="652"/>
      <c r="J293" s="572"/>
      <c r="K293" s="1501"/>
      <c r="L293" s="215"/>
      <c r="M293" s="342"/>
      <c r="N293" s="335"/>
      <c r="O293" s="1625"/>
      <c r="P293" s="1625"/>
      <c r="AH293" s="1632">
        <v>0</v>
      </c>
    </row>
    <row s="1636" customFormat="1" customHeight="1" ht="18.75" hidden="1">
      <c r="A294" s="1781" t="s">
        <v>202</v>
      </c>
      <c r="B294" s="1781" t="s">
        <v>203</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309</v>
      </c>
      <c r="M294" s="342"/>
      <c r="N294" s="335"/>
      <c r="O294" s="1625"/>
      <c r="P294" s="1625"/>
      <c r="AH294" s="1632">
        <v>0</v>
      </c>
    </row>
    <row s="1636" customFormat="1" customHeight="1" ht="18.75" hidden="1">
      <c r="A295" s="1781"/>
      <c r="B295" s="1781"/>
      <c r="C295" s="370" t="s">
        <v>1151</v>
      </c>
      <c r="D295" s="2463"/>
      <c r="E295" s="2205"/>
      <c r="F295" s="2384"/>
      <c r="G295" s="2428"/>
      <c r="H295" s="1501"/>
      <c r="I295" s="652" t="s">
        <v>1150</v>
      </c>
      <c r="J295" s="572"/>
      <c r="K295" s="1501"/>
      <c r="L295" s="215"/>
      <c r="M295" s="342"/>
      <c r="N295" s="335"/>
      <c r="O295" s="1625"/>
      <c r="P295" s="1625"/>
      <c r="AH295" s="1632">
        <v>0</v>
      </c>
    </row>
    <row s="1636" customFormat="1" customHeight="1" ht="0.75" hidden="1">
      <c r="A296" s="1781"/>
      <c r="B296" s="1781"/>
      <c r="C296" s="370" t="s">
        <v>1159</v>
      </c>
      <c r="D296" s="2463"/>
      <c r="E296" s="2205"/>
      <c r="F296" s="2384"/>
      <c r="G296" s="401"/>
      <c r="H296" s="1501"/>
      <c r="I296" s="652"/>
      <c r="J296" s="572"/>
      <c r="K296" s="1501"/>
      <c r="L296" s="215"/>
      <c r="M296" s="342"/>
      <c r="N296" s="335"/>
      <c r="O296" s="1625"/>
      <c r="P296" s="1625"/>
      <c r="AH296" s="1632">
        <v>0</v>
      </c>
    </row>
    <row s="1636" customFormat="1" customHeight="1" ht="18.75" hidden="1">
      <c r="A297" s="1781" t="s">
        <v>222</v>
      </c>
      <c r="B297" s="1781" t="s">
        <v>223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309</v>
      </c>
      <c r="M297" s="342"/>
      <c r="N297" s="335"/>
      <c r="O297" s="1625"/>
      <c r="P297" s="1625"/>
      <c r="AH297" s="1632">
        <v>0</v>
      </c>
    </row>
    <row s="1636" customFormat="1" customHeight="1" ht="18.75" hidden="1">
      <c r="A298" s="1781"/>
      <c r="B298" s="1781"/>
      <c r="C298" s="370" t="s">
        <v>1151</v>
      </c>
      <c r="D298" s="2463"/>
      <c r="E298" s="2205"/>
      <c r="F298" s="2384"/>
      <c r="G298" s="2428"/>
      <c r="H298" s="1501"/>
      <c r="I298" s="652" t="s">
        <v>1150</v>
      </c>
      <c r="J298" s="572"/>
      <c r="K298" s="1501"/>
      <c r="L298" s="215"/>
      <c r="M298" s="342"/>
      <c r="N298" s="335"/>
      <c r="O298" s="1625"/>
      <c r="P298" s="1625"/>
      <c r="AH298" s="1632">
        <v>0</v>
      </c>
    </row>
    <row s="1636" customFormat="1" customHeight="1" ht="0.75" hidden="1">
      <c r="A299" s="1781"/>
      <c r="B299" s="1781"/>
      <c r="C299" s="370" t="s">
        <v>1159</v>
      </c>
      <c r="D299" s="2463"/>
      <c r="E299" s="2205"/>
      <c r="F299" s="2384"/>
      <c r="G299" s="401"/>
      <c r="H299" s="1501"/>
      <c r="I299" s="652"/>
      <c r="J299" s="572"/>
      <c r="K299" s="1501"/>
      <c r="L299" s="215"/>
      <c r="M299" s="342"/>
      <c r="N299" s="335"/>
      <c r="O299" s="1625"/>
      <c r="P299" s="1625"/>
      <c r="AH299" s="1632">
        <v>0</v>
      </c>
    </row>
    <row s="1636" customFormat="1" customHeight="1" ht="18.75" hidden="1">
      <c r="A300" s="1781" t="s">
        <v>227</v>
      </c>
      <c r="B300" s="1781" t="s">
        <v>228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309</v>
      </c>
      <c r="M300" s="342"/>
      <c r="N300" s="335"/>
      <c r="O300" s="1625"/>
      <c r="P300" s="1625"/>
      <c r="AH300" s="1632">
        <v>0</v>
      </c>
    </row>
    <row s="1636" customFormat="1" customHeight="1" ht="18.75" hidden="1">
      <c r="A301" s="1781"/>
      <c r="B301" s="1781"/>
      <c r="C301" s="370" t="s">
        <v>1151</v>
      </c>
      <c r="D301" s="2463"/>
      <c r="E301" s="2205"/>
      <c r="F301" s="2384"/>
      <c r="G301" s="2428"/>
      <c r="H301" s="1501"/>
      <c r="I301" s="652" t="s">
        <v>1150</v>
      </c>
      <c r="J301" s="572"/>
      <c r="K301" s="1501"/>
      <c r="L301" s="215"/>
      <c r="M301" s="342"/>
      <c r="N301" s="335"/>
      <c r="O301" s="1625"/>
      <c r="P301" s="1625"/>
      <c r="AH301" s="1632">
        <v>0</v>
      </c>
    </row>
    <row s="1636" customFormat="1" customHeight="1" ht="0.75" hidden="1">
      <c r="A302" s="1781"/>
      <c r="B302" s="1781"/>
      <c r="C302" s="370" t="s">
        <v>1159</v>
      </c>
      <c r="D302" s="2463"/>
      <c r="E302" s="2205"/>
      <c r="F302" s="2384"/>
      <c r="G302" s="401"/>
      <c r="H302" s="1501"/>
      <c r="I302" s="652"/>
      <c r="J302" s="572"/>
      <c r="K302" s="1501"/>
      <c r="L302" s="215"/>
      <c r="M302" s="342"/>
      <c r="N302" s="335"/>
      <c r="O302" s="1625"/>
      <c r="P302" s="1625"/>
      <c r="AH302" s="1632">
        <v>0</v>
      </c>
    </row>
    <row s="1636" customFormat="1" customHeight="1" ht="18.75" hidden="1">
      <c r="A303" s="1781" t="s">
        <v>232</v>
      </c>
      <c r="B303" s="1781" t="s">
        <v>233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309</v>
      </c>
      <c r="M303" s="342"/>
      <c r="N303" s="335"/>
      <c r="O303" s="1625"/>
      <c r="P303" s="1625"/>
      <c r="AH303" s="1632">
        <v>0</v>
      </c>
    </row>
    <row s="1636" customFormat="1" customHeight="1" ht="18.75" hidden="1">
      <c r="A304" s="1781"/>
      <c r="B304" s="1781"/>
      <c r="C304" s="370" t="s">
        <v>1151</v>
      </c>
      <c r="D304" s="2463"/>
      <c r="E304" s="2205"/>
      <c r="F304" s="2384"/>
      <c r="G304" s="2428"/>
      <c r="H304" s="1501"/>
      <c r="I304" s="652" t="s">
        <v>1150</v>
      </c>
      <c r="J304" s="572"/>
      <c r="K304" s="1501"/>
      <c r="L304" s="215"/>
      <c r="M304" s="342"/>
      <c r="N304" s="335"/>
      <c r="O304" s="1625"/>
      <c r="P304" s="1625"/>
      <c r="AH304" s="1632">
        <v>0</v>
      </c>
    </row>
    <row s="1636" customFormat="1" customHeight="1" ht="0.75" hidden="1">
      <c r="A305" s="1781"/>
      <c r="B305" s="1781"/>
      <c r="C305" s="370" t="s">
        <v>1159</v>
      </c>
      <c r="D305" s="2463"/>
      <c r="E305" s="2205"/>
      <c r="F305" s="2384"/>
      <c r="G305" s="401"/>
      <c r="H305" s="1501"/>
      <c r="I305" s="652"/>
      <c r="J305" s="572"/>
      <c r="K305" s="1501"/>
      <c r="L305" s="215"/>
      <c r="M305" s="342"/>
      <c r="N305" s="335"/>
      <c r="O305" s="1625"/>
      <c r="P305" s="1625"/>
      <c r="AH305" s="1632">
        <v>0</v>
      </c>
    </row>
    <row s="1636" customFormat="1" customHeight="1" ht="18.75" hidden="1">
      <c r="A306" s="1781" t="s">
        <v>237</v>
      </c>
      <c r="B306" s="1781" t="s">
        <v>238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309</v>
      </c>
      <c r="M306" s="342"/>
      <c r="N306" s="335"/>
      <c r="O306" s="1625"/>
      <c r="P306" s="1625"/>
      <c r="AH306" s="1632">
        <v>0</v>
      </c>
    </row>
    <row s="1636" customFormat="1" customHeight="1" ht="18.75" hidden="1">
      <c r="A307" s="1781"/>
      <c r="B307" s="1781"/>
      <c r="C307" s="370" t="s">
        <v>1151</v>
      </c>
      <c r="D307" s="2463"/>
      <c r="E307" s="2205"/>
      <c r="F307" s="2384"/>
      <c r="G307" s="2428"/>
      <c r="H307" s="1501"/>
      <c r="I307" s="652" t="s">
        <v>1150</v>
      </c>
      <c r="J307" s="572"/>
      <c r="K307" s="1501"/>
      <c r="L307" s="215"/>
      <c r="M307" s="342"/>
      <c r="N307" s="335"/>
      <c r="O307" s="1625"/>
      <c r="P307" s="1625"/>
      <c r="AH307" s="1632">
        <v>0</v>
      </c>
    </row>
    <row s="1636" customFormat="1" customHeight="1" ht="0.75" hidden="1">
      <c r="A308" s="1781"/>
      <c r="B308" s="1781"/>
      <c r="C308" s="370" t="s">
        <v>1159</v>
      </c>
      <c r="D308" s="2463"/>
      <c r="E308" s="2205"/>
      <c r="F308" s="2384"/>
      <c r="G308" s="401"/>
      <c r="H308" s="1501"/>
      <c r="I308" s="652"/>
      <c r="J308" s="572"/>
      <c r="K308" s="1501"/>
      <c r="L308" s="215"/>
      <c r="M308" s="342"/>
      <c r="N308" s="335"/>
      <c r="O308" s="1625"/>
      <c r="P308" s="1625"/>
      <c r="AH308" s="1632">
        <v>0</v>
      </c>
    </row>
    <row s="1636" customFormat="1" customHeight="1" ht="18.75" hidden="1">
      <c r="A309" s="1781" t="s">
        <v>242</v>
      </c>
      <c r="B309" s="1781" t="s">
        <v>243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309</v>
      </c>
      <c r="M309" s="342"/>
      <c r="N309" s="335"/>
      <c r="O309" s="1625"/>
      <c r="P309" s="1625"/>
      <c r="AH309" s="1632">
        <v>0</v>
      </c>
    </row>
    <row s="1636" customFormat="1" customHeight="1" ht="18.75" hidden="1">
      <c r="A310" s="1781"/>
      <c r="B310" s="1781"/>
      <c r="C310" s="370" t="s">
        <v>1151</v>
      </c>
      <c r="D310" s="2463"/>
      <c r="E310" s="2205"/>
      <c r="F310" s="2384"/>
      <c r="G310" s="2428"/>
      <c r="H310" s="1501"/>
      <c r="I310" s="652" t="s">
        <v>1150</v>
      </c>
      <c r="J310" s="572"/>
      <c r="K310" s="1501"/>
      <c r="L310" s="215"/>
      <c r="M310" s="342"/>
      <c r="N310" s="335"/>
      <c r="O310" s="1625"/>
      <c r="P310" s="1625"/>
      <c r="AH310" s="1632">
        <v>0</v>
      </c>
    </row>
    <row s="1636" customFormat="1" customHeight="1" ht="0.75" hidden="1">
      <c r="A311" s="1781"/>
      <c r="B311" s="1781"/>
      <c r="C311" s="370" t="s">
        <v>1159</v>
      </c>
      <c r="D311" s="2463"/>
      <c r="E311" s="2205"/>
      <c r="F311" s="2384"/>
      <c r="G311" s="401"/>
      <c r="H311" s="1501"/>
      <c r="I311" s="652"/>
      <c r="J311" s="572"/>
      <c r="K311" s="1501"/>
      <c r="L311" s="215"/>
      <c r="M311" s="342"/>
      <c r="N311" s="335"/>
      <c r="O311" s="1625"/>
      <c r="P311" s="1625"/>
      <c r="AH311" s="1632">
        <v>0</v>
      </c>
    </row>
    <row s="1636" customFormat="1" customHeight="1" ht="18.75">
      <c r="A312" s="1781" t="s">
        <v>250</v>
      </c>
      <c r="B312" s="1781" t="s">
        <v>251</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Тариф на горячую воду в открытых системах теплоснабжения</v>
      </c>
      <c r="H312" s="1863"/>
      <c r="I312" s="1740">
        <v>46023</v>
      </c>
      <c r="J312" s="1774">
        <v>46387</v>
      </c>
      <c r="K312" s="1779">
        <v>1407.54</v>
      </c>
      <c r="L312" s="1863" t="s">
        <v>309</v>
      </c>
      <c r="M312" s="342"/>
      <c r="N312" s="335"/>
      <c r="O312" s="1625"/>
      <c r="P312" s="1625"/>
      <c r="AH312" s="1632">
        <v>0</v>
      </c>
    </row>
    <row s="1636" customFormat="1" customHeight="1" ht="18.75">
      <c r="A313" s="1781"/>
      <c r="B313" s="1781"/>
      <c r="C313" s="370" t="s">
        <v>1151</v>
      </c>
      <c r="D313" s="2463"/>
      <c r="E313" s="2205"/>
      <c r="F313" s="2384"/>
      <c r="G313" s="2428"/>
      <c r="H313" s="1501"/>
      <c r="I313" s="652" t="s">
        <v>1150</v>
      </c>
      <c r="J313" s="572"/>
      <c r="K313" s="1501"/>
      <c r="L313" s="215"/>
      <c r="M313" s="342"/>
      <c r="N313" s="335"/>
      <c r="O313" s="1625"/>
      <c r="P313" s="1625"/>
      <c r="AH313" s="1632">
        <v>0</v>
      </c>
    </row>
    <row s="1636" customFormat="1" customHeight="1" ht="0.75">
      <c r="A314" s="1781"/>
      <c r="B314" s="1781"/>
      <c r="C314" s="370" t="s">
        <v>1159</v>
      </c>
      <c r="D314" s="2463"/>
      <c r="E314" s="2205"/>
      <c r="F314" s="2384"/>
      <c r="G314" s="401"/>
      <c r="H314" s="1501"/>
      <c r="I314" s="652"/>
      <c r="J314" s="572"/>
      <c r="K314" s="1501"/>
      <c r="L314" s="215"/>
      <c r="M314" s="342"/>
      <c r="N314" s="335"/>
      <c r="O314" s="1625"/>
      <c r="P314" s="1625"/>
      <c r="AH314" s="1632">
        <v>0</v>
      </c>
    </row>
    <row s="1636" customFormat="1" customHeight="1" ht="18.75" hidden="1">
      <c r="A315" s="1781" t="s">
        <v>258</v>
      </c>
      <c r="B315" s="1781" t="s">
        <v>259</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309</v>
      </c>
      <c r="M315" s="342"/>
      <c r="N315" s="335"/>
      <c r="O315" s="1625"/>
      <c r="P315" s="1625"/>
      <c r="AH315" s="1632">
        <v>0</v>
      </c>
    </row>
    <row s="1636" customFormat="1" customHeight="1" ht="18.75" hidden="1">
      <c r="A316" s="1781"/>
      <c r="B316" s="1781"/>
      <c r="C316" s="370" t="s">
        <v>1151</v>
      </c>
      <c r="D316" s="2463"/>
      <c r="E316" s="2205"/>
      <c r="F316" s="2384"/>
      <c r="G316" s="2428"/>
      <c r="H316" s="1501"/>
      <c r="I316" s="652" t="s">
        <v>1150</v>
      </c>
      <c r="J316" s="572"/>
      <c r="K316" s="1501"/>
      <c r="L316" s="215"/>
      <c r="M316" s="342"/>
      <c r="N316" s="335"/>
      <c r="O316" s="1625"/>
      <c r="P316" s="1625"/>
      <c r="AH316" s="1632">
        <v>0</v>
      </c>
    </row>
    <row s="1636" customFormat="1" customHeight="1" ht="0.75" hidden="1">
      <c r="A317" s="1781"/>
      <c r="B317" s="1781"/>
      <c r="C317" s="370" t="s">
        <v>1159</v>
      </c>
      <c r="D317" s="2463"/>
      <c r="E317" s="2205"/>
      <c r="F317" s="2384"/>
      <c r="G317" s="401"/>
      <c r="H317" s="1501"/>
      <c r="I317" s="652"/>
      <c r="J317" s="572"/>
      <c r="K317" s="1501"/>
      <c r="L317" s="215"/>
      <c r="M317" s="342"/>
      <c r="N317" s="335"/>
      <c r="O317" s="1625"/>
      <c r="P317" s="1625"/>
      <c r="AH317" s="1632">
        <v>0</v>
      </c>
    </row>
    <row s="1636" customFormat="1" customHeight="1" ht="18.75" hidden="1">
      <c r="A318" s="1781" t="s">
        <v>263</v>
      </c>
      <c r="B318" s="1781" t="s">
        <v>264</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309</v>
      </c>
      <c r="M318" s="342"/>
      <c r="N318" s="335"/>
      <c r="O318" s="1625"/>
      <c r="P318" s="1625"/>
      <c r="AH318" s="1632">
        <v>0</v>
      </c>
    </row>
    <row s="1636" customFormat="1" customHeight="1" ht="18.75" hidden="1">
      <c r="A319" s="1781"/>
      <c r="B319" s="1781"/>
      <c r="C319" s="370" t="s">
        <v>1151</v>
      </c>
      <c r="D319" s="2463"/>
      <c r="E319" s="2205"/>
      <c r="F319" s="2384"/>
      <c r="G319" s="2428"/>
      <c r="H319" s="1501"/>
      <c r="I319" s="652" t="s">
        <v>1150</v>
      </c>
      <c r="J319" s="572"/>
      <c r="K319" s="1501"/>
      <c r="L319" s="215"/>
      <c r="M319" s="342"/>
      <c r="N319" s="335"/>
      <c r="O319" s="1625"/>
      <c r="P319" s="1625"/>
      <c r="AH319" s="1632">
        <v>0</v>
      </c>
    </row>
    <row s="1636" customFormat="1" customHeight="1" ht="0.75" hidden="1">
      <c r="A320" s="1781"/>
      <c r="B320" s="1781"/>
      <c r="C320" s="370" t="s">
        <v>1159</v>
      </c>
      <c r="D320" s="2463"/>
      <c r="E320" s="2205"/>
      <c r="F320" s="2384"/>
      <c r="G320" s="401"/>
      <c r="H320" s="1501"/>
      <c r="I320" s="652"/>
      <c r="J320" s="572"/>
      <c r="K320" s="1501"/>
      <c r="L320" s="215"/>
      <c r="M320" s="342"/>
      <c r="N320" s="335"/>
      <c r="O320" s="1625"/>
      <c r="P320" s="1625"/>
      <c r="AH320" s="1632">
        <v>0</v>
      </c>
    </row>
    <row s="1636" customFormat="1" customHeight="1" ht="18.75" hidden="1">
      <c r="A321" s="1781" t="s">
        <v>268</v>
      </c>
      <c r="B321" s="1781" t="s">
        <v>269</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309</v>
      </c>
      <c r="M321" s="342"/>
      <c r="N321" s="335"/>
      <c r="O321" s="1625"/>
      <c r="P321" s="1625"/>
      <c r="AH321" s="1632">
        <v>0</v>
      </c>
    </row>
    <row s="1636" customFormat="1" customHeight="1" ht="18.75" hidden="1">
      <c r="A322" s="1781"/>
      <c r="B322" s="1781"/>
      <c r="C322" s="370" t="s">
        <v>1151</v>
      </c>
      <c r="D322" s="2463"/>
      <c r="E322" s="2205"/>
      <c r="F322" s="2384"/>
      <c r="G322" s="2428"/>
      <c r="H322" s="1501"/>
      <c r="I322" s="652" t="s">
        <v>1150</v>
      </c>
      <c r="J322" s="572"/>
      <c r="K322" s="1501"/>
      <c r="L322" s="215"/>
      <c r="M322" s="342"/>
      <c r="N322" s="335"/>
      <c r="O322" s="1625"/>
      <c r="P322" s="1625"/>
      <c r="AH322" s="1632">
        <v>0</v>
      </c>
    </row>
    <row s="1636" customFormat="1" customHeight="1" ht="0.75" hidden="1">
      <c r="A323" s="1781"/>
      <c r="B323" s="1781"/>
      <c r="C323" s="370" t="s">
        <v>1159</v>
      </c>
      <c r="D323" s="2463"/>
      <c r="E323" s="2205"/>
      <c r="F323" s="2384"/>
      <c r="G323" s="401"/>
      <c r="H323" s="1501"/>
      <c r="I323" s="652"/>
      <c r="J323" s="572"/>
      <c r="K323" s="1501"/>
      <c r="L323" s="215"/>
      <c r="M323" s="342"/>
      <c r="N323" s="335"/>
      <c r="O323" s="1625"/>
      <c r="P323" s="1625"/>
      <c r="AH323" s="1632">
        <v>0</v>
      </c>
    </row>
    <row s="1636" customFormat="1" customHeight="1" ht="18.75" hidden="1">
      <c r="A324" s="1781" t="s">
        <v>273</v>
      </c>
      <c r="B324" s="1781" t="s">
        <v>274</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309</v>
      </c>
      <c r="M324" s="342"/>
      <c r="N324" s="335"/>
      <c r="O324" s="1625"/>
      <c r="P324" s="1625"/>
      <c r="AH324" s="1632">
        <v>0</v>
      </c>
    </row>
    <row s="1636" customFormat="1" customHeight="1" ht="18.75" hidden="1">
      <c r="A325" s="1781"/>
      <c r="B325" s="1781"/>
      <c r="C325" s="370" t="s">
        <v>1151</v>
      </c>
      <c r="D325" s="2463"/>
      <c r="E325" s="2205"/>
      <c r="F325" s="2384"/>
      <c r="G325" s="2428"/>
      <c r="H325" s="1501"/>
      <c r="I325" s="652" t="s">
        <v>1150</v>
      </c>
      <c r="J325" s="572"/>
      <c r="K325" s="1501"/>
      <c r="L325" s="215"/>
      <c r="M325" s="342"/>
      <c r="N325" s="335"/>
      <c r="O325" s="1625"/>
      <c r="P325" s="1625"/>
      <c r="AH325" s="1632">
        <v>0</v>
      </c>
    </row>
    <row s="1636" customFormat="1" customHeight="1" ht="0.75" hidden="1">
      <c r="A326" s="1781"/>
      <c r="B326" s="1781"/>
      <c r="C326" s="370" t="s">
        <v>1159</v>
      </c>
      <c r="D326" s="2463"/>
      <c r="E326" s="2205"/>
      <c r="F326" s="2384"/>
      <c r="G326" s="401"/>
      <c r="H326" s="1501"/>
      <c r="I326" s="652"/>
      <c r="J326" s="572"/>
      <c r="K326" s="1501"/>
      <c r="L326" s="215"/>
      <c r="M326" s="342"/>
      <c r="N326" s="335"/>
      <c r="O326" s="1625"/>
      <c r="P326" s="1625"/>
      <c r="AH326" s="1632">
        <v>0</v>
      </c>
    </row>
    <row s="1636" customFormat="1" customHeight="1" ht="18.75" hidden="1">
      <c r="A327" s="1781" t="s">
        <v>278</v>
      </c>
      <c r="B327" s="1781" t="s">
        <v>279</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309</v>
      </c>
      <c r="M327" s="342"/>
      <c r="N327" s="335"/>
      <c r="O327" s="1625"/>
      <c r="P327" s="1625"/>
      <c r="AH327" s="1632">
        <v>0</v>
      </c>
    </row>
    <row s="1636" customFormat="1" customHeight="1" ht="18.75" hidden="1">
      <c r="A328" s="1781"/>
      <c r="B328" s="1781"/>
      <c r="C328" s="370" t="s">
        <v>1151</v>
      </c>
      <c r="D328" s="2463"/>
      <c r="E328" s="2205"/>
      <c r="F328" s="2384"/>
      <c r="G328" s="2428"/>
      <c r="H328" s="1501"/>
      <c r="I328" s="652" t="s">
        <v>1150</v>
      </c>
      <c r="J328" s="572"/>
      <c r="K328" s="1501"/>
      <c r="L328" s="215"/>
      <c r="M328" s="342"/>
      <c r="N328" s="335"/>
      <c r="O328" s="1625"/>
      <c r="P328" s="1625"/>
      <c r="AH328" s="1632">
        <v>0</v>
      </c>
    </row>
    <row s="1636" customFormat="1" customHeight="1" ht="1.05">
      <c r="A329" s="1781"/>
      <c r="B329" s="1781"/>
      <c r="C329" s="370" t="s">
        <v>1159</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33F91-7DF9-2201-55CE-B8B256AFA6D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532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ООО "Ресурс"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303</v>
      </c>
      <c r="E8" s="2210"/>
      <c r="F8" s="2210"/>
      <c r="G8" s="2210"/>
      <c r="H8" s="2390" t="s">
        <v>304</v>
      </c>
      <c r="R8" s="375">
        <v>14</v>
      </c>
    </row>
    <row customHeight="1" ht="24">
      <c r="C9" s="377"/>
      <c r="D9" s="387" t="s">
        <v>87</v>
      </c>
      <c r="E9" s="109" t="s">
        <v>305</v>
      </c>
      <c r="F9" s="109" t="s">
        <v>306</v>
      </c>
      <c r="G9" s="109" t="s">
        <v>393</v>
      </c>
      <c r="H9" s="2390"/>
      <c r="R9" s="375">
        <v>23</v>
      </c>
    </row>
    <row customHeight="1" ht="28.333333333333332">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0" t="s">
        <v>1160</v>
      </c>
      <c r="G10" s="214" t="s">
        <v>1161</v>
      </c>
      <c r="H10" s="2170" t="s">
        <v>1162</v>
      </c>
      <c r="R10" s="375">
        <v>14</v>
      </c>
    </row>
    <row customHeight="1" ht="28.333333333333332">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t="s">
        <v>1163</v>
      </c>
      <c r="G11" s="214" t="s">
        <v>1164</v>
      </c>
      <c r="H11" s="2171"/>
      <c r="R11" s="375">
        <v>14</v>
      </c>
    </row>
    <row customHeight="1" ht="28.333333333333332">
      <c r="A12" s="103"/>
      <c r="C12" s="388"/>
      <c r="D12" s="148" t="s">
        <v>89</v>
      </c>
      <c r="E12" s="389" t="str">
        <f>"Сведения о планировании закупочных процедур"&amp;IF(TEMPLATE_SPHERE="TKO"," &lt;1&gt;","")</f>
        <v>Сведения о планировании закупочных процедур</v>
      </c>
      <c r="F12" s="258" t="s">
        <v>1165</v>
      </c>
      <c r="G12" s="214" t="s">
        <v>1166</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28.333333333333332">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t="s">
        <v>1167</v>
      </c>
      <c r="G13" s="214" t="s">
        <v>1168</v>
      </c>
      <c r="H13" s="2171"/>
      <c r="I13" s="351"/>
      <c r="K13" s="375"/>
      <c r="R13" s="375">
        <v>14</v>
      </c>
    </row>
    <row customHeight="1" ht="14.699999999999998">
      <c r="A14" s="344"/>
      <c r="C14" s="377"/>
      <c r="D14" s="348"/>
      <c r="E14" s="396" t="s">
        <v>325</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8CA62-01BC-BABF-400E-385FCC64E6FB}" mc:Ignorable="x14ac xr xr2 xr3">
  <sheetPr>
    <tabColor rgb="FFCCCCFF"/>
  </sheetPr>
  <dimension ref="A1:AR146"/>
  <sheetViews>
    <sheetView showGridLines="0" zoomScale="90" workbookViewId="0">
      <pane xSplit="6" ySplit="12" topLeftCell="K105" activePane="bottomRight" state="frozen"/>
      <selection pane="bottomLeft" activeCell="A13" sqref="A13"/>
      <selection pane="topRight" activeCell="G1" sqref="G1"/>
      <selection pane="bottomRight" activeCell="R107" sqref="R107"/>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"Ресурс"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121</v>
      </c>
      <c r="F9" s="2104"/>
      <c r="G9" s="2128" t="s">
        <v>104</v>
      </c>
      <c r="H9" s="2128" t="s">
        <v>87</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88</v>
      </c>
      <c r="F10" s="1285" t="s">
        <v>127</v>
      </c>
      <c r="G10" s="2128"/>
      <c r="H10" s="2128"/>
      <c r="I10" s="2128"/>
      <c r="J10" s="2128"/>
      <c r="K10" s="111" t="s">
        <v>107</v>
      </c>
      <c r="L10" s="2128" t="s">
        <v>87</v>
      </c>
      <c r="M10" s="2128"/>
      <c r="N10" s="111" t="s">
        <v>128</v>
      </c>
      <c r="O10" s="111" t="s">
        <v>107</v>
      </c>
      <c r="P10" s="2128" t="s">
        <v>87</v>
      </c>
      <c r="Q10" s="2128"/>
      <c r="R10" s="111" t="s">
        <v>128</v>
      </c>
      <c r="S10" s="284" t="s">
        <v>107</v>
      </c>
      <c r="T10" s="2128" t="s">
        <v>87</v>
      </c>
      <c r="U10" s="2128"/>
      <c r="V10" s="284" t="s">
        <v>88</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108</v>
      </c>
      <c r="E11" s="1250" t="s">
        <v>109</v>
      </c>
      <c r="F11" s="1250"/>
      <c r="G11" s="1250" t="s">
        <v>89</v>
      </c>
      <c r="H11" s="2157" t="s">
        <v>110</v>
      </c>
      <c r="I11" s="2157"/>
      <c r="J11" s="1250" t="s">
        <v>91</v>
      </c>
      <c r="K11" s="1250" t="s">
        <v>92</v>
      </c>
      <c r="L11" s="2157" t="s">
        <v>111</v>
      </c>
      <c r="M11" s="2157"/>
      <c r="N11" s="1250" t="s">
        <v>147</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159</v>
      </c>
      <c r="AD18" s="1268" t="s">
        <v>160</v>
      </c>
      <c r="AE18" s="1268" t="s">
        <v>161</v>
      </c>
      <c r="AF18" s="1268" t="s">
        <v>162</v>
      </c>
      <c r="AG18" s="1268" t="s">
        <v>163</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159</v>
      </c>
      <c r="AD23" s="1268" t="s">
        <v>160</v>
      </c>
      <c r="AE23" s="1268" t="s">
        <v>161</v>
      </c>
      <c r="AF23" s="1268" t="s">
        <v>162</v>
      </c>
      <c r="AG23" s="1268" t="s">
        <v>163</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202</v>
      </c>
      <c r="AD58" s="1268" t="s">
        <v>203</v>
      </c>
      <c r="AE58" s="1268" t="s">
        <v>204</v>
      </c>
      <c r="AF58" s="1268" t="s">
        <v>205</v>
      </c>
      <c r="AG58" s="1268" t="s">
        <v>206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208</v>
      </c>
      <c r="AD63" s="1268" t="s">
        <v>209</v>
      </c>
      <c r="AE63" s="1268" t="s">
        <v>210</v>
      </c>
      <c r="AF63" s="1268" t="s">
        <v>211</v>
      </c>
      <c r="AG63" s="1268" t="s">
        <v>212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222</v>
      </c>
      <c r="AD79" s="1268" t="s">
        <v>223</v>
      </c>
      <c r="AE79" s="1268" t="s">
        <v>224</v>
      </c>
      <c r="AF79" s="1268" t="s">
        <v>225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227</v>
      </c>
      <c r="AD84" s="1268" t="s">
        <v>228</v>
      </c>
      <c r="AE84" s="1268" t="s">
        <v>229</v>
      </c>
      <c r="AF84" s="1268" t="s">
        <v>230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232</v>
      </c>
      <c r="AD89" s="1268" t="s">
        <v>233</v>
      </c>
      <c r="AE89" s="1268" t="s">
        <v>234</v>
      </c>
      <c r="AF89" s="1268" t="s">
        <v>235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237</v>
      </c>
      <c r="AD94" s="1268" t="s">
        <v>238</v>
      </c>
      <c r="AE94" s="1268" t="s">
        <v>239</v>
      </c>
      <c r="AF94" s="1268" t="s">
        <v>240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242</v>
      </c>
      <c r="AD99" s="1268" t="s">
        <v>243</v>
      </c>
      <c r="AE99" s="1268" t="s">
        <v>244</v>
      </c>
      <c r="AF99" s="1268" t="s">
        <v>245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c r="A105" s="322"/>
      <c r="C105" s="210"/>
      <c r="D105" s="2136">
        <v>1</v>
      </c>
      <c r="E105" s="2144" t="s">
        <v>246</v>
      </c>
      <c r="F105" s="2146" t="s">
        <v>65</v>
      </c>
      <c r="G105" s="2630" t="str">
        <f>INDEX(VD_NAME_LIST,MATCH("4189702",VD_ID_LIST,0))</f>
        <v>Горячее водоснабжение</v>
      </c>
      <c r="H105" s="2554"/>
      <c r="I105" s="2554">
        <v>1</v>
      </c>
      <c r="J105" s="2502" t="s">
        <v>247</v>
      </c>
      <c r="K105" s="2186" t="s">
        <v>65</v>
      </c>
      <c r="L105" s="2109"/>
      <c r="M105" s="2109" t="s">
        <v>108</v>
      </c>
      <c r="N105" s="2505" t="str">
        <f>IF(Z105="","",INDEX(TERRITORY_MR_LIST,MATCH(Z105,TERRITORY_LIST_ID,0)))</f>
        <v>Территория 1</v>
      </c>
      <c r="O105" s="2186" t="s">
        <v>65</v>
      </c>
      <c r="P105" s="2109"/>
      <c r="Q105" s="2109" t="s">
        <v>108</v>
      </c>
      <c r="R105" s="2572" t="s">
        <v>248</v>
      </c>
      <c r="S105" s="2407" t="s">
        <v>19</v>
      </c>
      <c r="T105" s="2407"/>
      <c r="U105" s="2407" t="s">
        <v>108</v>
      </c>
      <c r="V105" s="1435"/>
      <c r="W105" s="2502"/>
      <c r="Y105" s="1268"/>
      <c r="Z105" s="1268" t="s">
        <v>97</v>
      </c>
      <c r="AA105" s="1268"/>
      <c r="AB105" s="1268" t="s">
        <v>249</v>
      </c>
      <c r="AC105" s="1268" t="s">
        <v>250</v>
      </c>
      <c r="AD105" s="1268" t="s">
        <v>251</v>
      </c>
      <c r="AE105" s="1268" t="s">
        <v>252</v>
      </c>
      <c r="AF105" s="1268" t="s">
        <v>253</v>
      </c>
      <c r="AG105" s="1268"/>
      <c r="AH105" s="1268" t="str">
        <f>IF($E$105=0,"",$E$105)</f>
        <v>Тариф на горячую воду (горячее водоснабжение)</v>
      </c>
      <c r="AI105" s="1268" t="str">
        <f>IF($G$105=0,"",$G$105)</f>
        <v>Горячее водоснабжение</v>
      </c>
      <c r="AJ105" s="1268" t="str">
        <f>IF($J$105=0,"",$J$105)</f>
        <v>Тариф на горячую воду в открытых системах теплоснабжения</v>
      </c>
      <c r="AK105" s="1268" t="str">
        <f>IF($K$105="нет","без дифференциации",IF($N$105=0,"",$N$105))</f>
        <v>Территория 1</v>
      </c>
      <c r="AL105" s="1268" t="str">
        <f>IF($O$105="нет","без дифференциации",IF($R$105=0,"",$R$105))</f>
        <v>ГВС от котельной ООО "Ресурс"</v>
      </c>
      <c r="AM105" s="1268" t="str">
        <f>IF($S$105="нет","без дифференциации",IF($V$105=0,"",$V$105))</f>
        <v>без дифференциации</v>
      </c>
      <c r="AN105" s="1268">
        <f>$I$105</f>
        <v>1</v>
      </c>
      <c r="AO105" s="1268" t="str">
        <f>$I$105&amp;"."&amp;$M$105</f>
        <v>1.1</v>
      </c>
      <c r="AP105" s="1268" t="str">
        <f>$I$105&amp;"."&amp;$M$105&amp;"."&amp;$Q$105</f>
        <v>1.1.1</v>
      </c>
      <c r="AQ105" s="1268" t="str">
        <f>$I$105&amp;"."&amp;$M$105&amp;"."&amp;$Q$105&amp;"."&amp;$U$105</f>
        <v>1.1.1.1</v>
      </c>
      <c r="AR105" s="1468">
        <v>0</v>
      </c>
    </row>
    <row s="1854" customFormat="1" customHeight="1" ht="17.25">
      <c r="A106" s="322"/>
      <c r="C106" s="321"/>
      <c r="D106" s="2136"/>
      <c r="E106" s="2144"/>
      <c r="F106" s="2147"/>
      <c r="G106" s="2630"/>
      <c r="H106" s="2554"/>
      <c r="I106" s="2554"/>
      <c r="J106" s="2502"/>
      <c r="K106" s="2187"/>
      <c r="L106" s="2109"/>
      <c r="M106" s="2109"/>
      <c r="N106" s="2505"/>
      <c r="O106" s="2187"/>
      <c r="P106" s="2109"/>
      <c r="Q106" s="2109"/>
      <c r="R106" s="2572"/>
      <c r="S106" s="2407"/>
      <c r="T106" s="1436"/>
      <c r="U106" s="1437"/>
      <c r="V106" s="1437"/>
      <c r="W106" s="2502"/>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c r="A107" s="322"/>
      <c r="C107" s="210"/>
      <c r="D107" s="2136"/>
      <c r="E107" s="2144"/>
      <c r="F107" s="2147"/>
      <c r="G107" s="2630"/>
      <c r="H107" s="2504"/>
      <c r="I107" s="2504"/>
      <c r="J107" s="2534"/>
      <c r="K107" s="2187"/>
      <c r="L107" s="2504"/>
      <c r="M107" s="2504"/>
      <c r="N107" s="2506"/>
      <c r="O107" s="2113"/>
      <c r="P107" s="2631"/>
      <c r="Q107" s="2632"/>
      <c r="R107" s="2633" t="s">
        <v>254</v>
      </c>
      <c r="S107" s="2634"/>
      <c r="T107" s="2635"/>
      <c r="U107" s="2636"/>
      <c r="V107" s="2637"/>
      <c r="W107" s="2638"/>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c r="A108" s="322"/>
      <c r="C108" s="321"/>
      <c r="D108" s="2136"/>
      <c r="E108" s="2144"/>
      <c r="F108" s="2147"/>
      <c r="G108" s="2630"/>
      <c r="H108" s="2504"/>
      <c r="I108" s="2504"/>
      <c r="J108" s="2534"/>
      <c r="K108" s="2113"/>
      <c r="L108" s="2639"/>
      <c r="M108" s="2640"/>
      <c r="N108" s="2641" t="s">
        <v>255</v>
      </c>
      <c r="O108" s="2642"/>
      <c r="P108" s="2643"/>
      <c r="Q108" s="2644"/>
      <c r="R108" s="2645"/>
      <c r="S108" s="2646"/>
      <c r="T108" s="2647"/>
      <c r="U108" s="2648"/>
      <c r="V108" s="2649"/>
      <c r="W108" s="2650"/>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c r="A109" s="322"/>
      <c r="C109" s="321"/>
      <c r="D109" s="2137"/>
      <c r="E109" s="2145"/>
      <c r="F109" s="2148"/>
      <c r="G109" s="2651"/>
      <c r="H109" s="2652"/>
      <c r="I109" s="2653"/>
      <c r="J109" s="2654" t="s">
        <v>256</v>
      </c>
      <c r="K109" s="2655"/>
      <c r="L109" s="2656"/>
      <c r="M109" s="2657"/>
      <c r="N109" s="2658"/>
      <c r="O109" s="2659"/>
      <c r="P109" s="2660"/>
      <c r="Q109" s="2661"/>
      <c r="R109" s="2662"/>
      <c r="S109" s="2663"/>
      <c r="T109" s="2664"/>
      <c r="U109" s="2665"/>
      <c r="V109" s="2666"/>
      <c r="W109" s="2667"/>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c r="A110" s="322"/>
      <c r="C110" s="210"/>
      <c r="D110" s="2136">
        <v>2</v>
      </c>
      <c r="E110" s="2144" t="s">
        <v>257</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258</v>
      </c>
      <c r="AD110" s="1268" t="s">
        <v>259</v>
      </c>
      <c r="AE110" s="1268" t="s">
        <v>260</v>
      </c>
      <c r="AF110" s="1268" t="s">
        <v>261</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c r="A115" s="322"/>
      <c r="C115" s="210"/>
      <c r="D115" s="2136">
        <v>3</v>
      </c>
      <c r="E115" s="2144" t="s">
        <v>262</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263</v>
      </c>
      <c r="AD115" s="1268" t="s">
        <v>264</v>
      </c>
      <c r="AE115" s="1268" t="s">
        <v>265</v>
      </c>
      <c r="AF115" s="1268" t="s">
        <v>266</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267</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268</v>
      </c>
      <c r="AD121" s="1268" t="s">
        <v>269</v>
      </c>
      <c r="AE121" s="1268" t="s">
        <v>270</v>
      </c>
      <c r="AF121" s="1268" t="s">
        <v>271</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272</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273</v>
      </c>
      <c r="AD126" s="1268" t="s">
        <v>274</v>
      </c>
      <c r="AE126" s="1268" t="s">
        <v>275</v>
      </c>
      <c r="AF126" s="1268" t="s">
        <v>276</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277</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278</v>
      </c>
      <c r="AD131" s="1268" t="s">
        <v>279</v>
      </c>
      <c r="AE131" s="1268" t="s">
        <v>280</v>
      </c>
      <c r="AF131" s="1268" t="s">
        <v>281</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S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J106">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V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O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K105"/>
    <dataValidation type="textLength" operator="lessThanOrEqual" allowBlank="1" showInputMessage="1" showErrorMessage="1" errorTitle="Ошибка" error="Допускается ввод не более 900 символов!" sqref="J105">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6D949-AE9B-C1AA-80AA-65FCE12AFD7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1169</v>
      </c>
      <c r="E5" s="2238"/>
      <c r="F5" s="2238"/>
      <c r="G5" s="2238"/>
      <c r="H5" s="2238"/>
      <c r="I5" s="2238"/>
      <c r="J5" s="2238"/>
      <c r="V5" s="506">
        <v>63</v>
      </c>
    </row>
    <row customHeight="1" ht="15.75">
      <c r="C6" s="177"/>
      <c r="D6" s="2177" t="str">
        <f>IF(org=0,"Не определено",org)</f>
        <v>ООО "Ресурс"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f>IF(I8="","",INDEX(DIFFERENTIATION_UNMERGE_VD,MATCH(I8,DIFFERENTIATION_ID_DIFF,0)))</f>
        <v>0</v>
      </c>
      <c r="J9" s="2397"/>
      <c r="K9" s="2176" t="s">
        <v>304</v>
      </c>
      <c r="V9" s="506">
        <v>15</v>
      </c>
    </row>
    <row s="1636" customFormat="1" customHeight="1" ht="15.75">
      <c r="A10" s="760"/>
      <c r="C10" s="177"/>
      <c r="D10" s="712"/>
      <c r="E10" s="2368" t="s">
        <v>570</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571</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303</v>
      </c>
      <c r="E12" s="2371"/>
      <c r="F12" s="2371"/>
      <c r="G12" s="888"/>
      <c r="H12" s="888"/>
      <c r="I12" s="888"/>
      <c r="J12" s="888"/>
      <c r="K12" s="2200"/>
      <c r="U12" s="676"/>
      <c r="V12" s="759">
        <v>15</v>
      </c>
    </row>
    <row customHeight="1" ht="35.699999999999996">
      <c r="C13" s="177"/>
      <c r="D13" s="806" t="s">
        <v>87</v>
      </c>
      <c r="E13" s="808" t="s">
        <v>305</v>
      </c>
      <c r="F13" s="808" t="s">
        <v>572</v>
      </c>
      <c r="G13" s="809" t="s">
        <v>306</v>
      </c>
      <c r="H13" s="808" t="s">
        <v>393</v>
      </c>
      <c r="I13" s="809" t="s">
        <v>306</v>
      </c>
      <c r="J13" s="808" t="s">
        <v>393</v>
      </c>
      <c r="K13" s="2233"/>
      <c r="V13" s="506">
        <v>34</v>
      </c>
    </row>
    <row customHeight="1" ht="15" hidden="1">
      <c r="C14" s="177"/>
      <c r="D14" s="594" t="s">
        <v>108</v>
      </c>
      <c r="E14" s="594" t="s">
        <v>109</v>
      </c>
      <c r="F14" s="594" t="s">
        <v>89</v>
      </c>
      <c r="G14" s="660" t="str">
        <f>G1&amp;".1"</f>
        <v>4.1</v>
      </c>
      <c r="H14" s="660"/>
      <c r="I14" s="660" t="str">
        <f>I1&amp;".1"</f>
        <v>4.1</v>
      </c>
      <c r="J14" s="660"/>
      <c r="K14" s="290"/>
      <c r="V14" s="506">
        <v>0</v>
      </c>
    </row>
    <row customHeight="1" ht="22.5" hidden="1">
      <c r="A15" s="506"/>
      <c r="C15" s="527"/>
      <c r="D15" s="522">
        <v>1</v>
      </c>
      <c r="E15" s="678" t="s">
        <v>814</v>
      </c>
      <c r="F15" s="522" t="s">
        <v>815</v>
      </c>
      <c r="G15" s="679"/>
      <c r="H15" s="679"/>
      <c r="I15" s="679"/>
      <c r="J15" s="679"/>
      <c r="K15" s="290" t="s">
        <v>816</v>
      </c>
      <c r="V15" s="506">
        <v>0</v>
      </c>
    </row>
    <row customHeight="1" ht="22.5" hidden="1">
      <c r="A16" s="506"/>
      <c r="C16" s="527"/>
      <c r="D16" s="522">
        <v>2</v>
      </c>
      <c r="E16" s="280" t="s">
        <v>817</v>
      </c>
      <c r="F16" s="522" t="s">
        <v>818</v>
      </c>
      <c r="G16" s="679"/>
      <c r="H16" s="679"/>
      <c r="I16" s="679"/>
      <c r="J16" s="679"/>
      <c r="K16" s="290" t="s">
        <v>819</v>
      </c>
      <c r="V16" s="506">
        <v>0</v>
      </c>
    </row>
    <row customHeight="1" ht="123.75" hidden="1">
      <c r="A17" s="506"/>
      <c r="C17" s="527"/>
      <c r="D17" s="522">
        <v>3</v>
      </c>
      <c r="E17" s="280" t="s">
        <v>1170</v>
      </c>
      <c r="F17" s="522" t="s">
        <v>309</v>
      </c>
      <c r="G17" s="679"/>
      <c r="H17" s="679"/>
      <c r="I17" s="679"/>
      <c r="J17" s="679"/>
      <c r="K17" s="290" t="s">
        <v>1171</v>
      </c>
      <c r="V17" s="506">
        <v>0</v>
      </c>
    </row>
    <row customHeight="1" ht="48.29999999999999">
      <c r="A18" s="506"/>
      <c r="C18" s="527"/>
      <c r="D18" s="522">
        <v>3</v>
      </c>
      <c r="E18" s="280" t="s">
        <v>820</v>
      </c>
      <c r="F18" s="522" t="s">
        <v>309</v>
      </c>
      <c r="G18" s="810" t="s">
        <v>309</v>
      </c>
      <c r="H18" s="811" t="s">
        <v>309</v>
      </c>
      <c r="I18" s="522" t="s">
        <v>309</v>
      </c>
      <c r="J18" s="579" t="s">
        <v>309</v>
      </c>
      <c r="K18" s="290" t="s">
        <v>1172</v>
      </c>
      <c r="V18" s="506">
        <v>46</v>
      </c>
    </row>
    <row customHeight="1" ht="35.699999999999996">
      <c r="A19" s="506"/>
      <c r="C19" s="527"/>
      <c r="D19" s="540" t="s">
        <v>327</v>
      </c>
      <c r="E19" s="560" t="s">
        <v>822</v>
      </c>
      <c r="F19" s="522" t="s">
        <v>823</v>
      </c>
      <c r="G19" s="818"/>
      <c r="H19" s="107"/>
      <c r="I19" s="818"/>
      <c r="J19" s="819"/>
      <c r="K19" s="680"/>
      <c r="V19" s="506">
        <v>34</v>
      </c>
    </row>
    <row customHeight="1" ht="35.699999999999996">
      <c r="A20" s="506"/>
      <c r="C20" s="527"/>
      <c r="D20" s="1891" t="s">
        <v>335</v>
      </c>
      <c r="E20" s="560" t="s">
        <v>824</v>
      </c>
      <c r="F20" s="522" t="s">
        <v>825</v>
      </c>
      <c r="G20" s="818"/>
      <c r="H20" s="107"/>
      <c r="I20" s="818"/>
      <c r="J20" s="107"/>
      <c r="K20" s="680"/>
      <c r="V20" s="506">
        <v>34</v>
      </c>
    </row>
    <row customHeight="1" ht="48.29999999999999">
      <c r="A21" s="506"/>
      <c r="C21" s="527"/>
      <c r="D21" s="1891" t="s">
        <v>337</v>
      </c>
      <c r="E21" s="560" t="s">
        <v>826</v>
      </c>
      <c r="F21" s="522" t="s">
        <v>577</v>
      </c>
      <c r="G21" s="681"/>
      <c r="H21" s="107"/>
      <c r="I21" s="681"/>
      <c r="J21" s="107"/>
      <c r="K21" s="680"/>
      <c r="V21" s="506">
        <v>46</v>
      </c>
    </row>
    <row customHeight="1" ht="67.5" hidden="1">
      <c r="A22" s="506"/>
      <c r="C22" s="527"/>
      <c r="D22" s="522">
        <v>5</v>
      </c>
      <c r="E22" s="280" t="s">
        <v>1173</v>
      </c>
      <c r="F22" s="522" t="s">
        <v>564</v>
      </c>
      <c r="G22" s="682"/>
      <c r="H22" s="683"/>
      <c r="I22" s="682"/>
      <c r="J22" s="683"/>
      <c r="K22" s="290" t="s">
        <v>1174</v>
      </c>
      <c r="V22" s="506">
        <v>0</v>
      </c>
    </row>
    <row customHeight="1" ht="33.75" hidden="1">
      <c r="C23" s="452"/>
      <c r="D23" s="522">
        <v>6</v>
      </c>
      <c r="E23" s="280" t="s">
        <v>1175</v>
      </c>
      <c r="F23" s="522" t="s">
        <v>1176</v>
      </c>
      <c r="G23" s="682"/>
      <c r="H23" s="682"/>
      <c r="I23" s="682"/>
      <c r="J23" s="682"/>
      <c r="K23" s="290" t="s">
        <v>1177</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1CA2282-91B6-D034-BD32-42E8FABADAB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1178</v>
      </c>
      <c r="B1" s="1068" t="s">
        <v>1179</v>
      </c>
      <c r="C1" s="1068" t="s">
        <v>1180</v>
      </c>
      <c r="D1" s="1068" t="s">
        <v>1181</v>
      </c>
      <c r="E1" s="1068" t="s">
        <v>1182</v>
      </c>
      <c r="F1" s="1068" t="s">
        <v>1183</v>
      </c>
      <c r="G1" s="1068" t="s">
        <v>1184</v>
      </c>
      <c r="H1" s="1068" t="s">
        <v>1185</v>
      </c>
      <c r="I1" s="1068" t="s">
        <v>1186</v>
      </c>
      <c r="J1" s="1068" t="s">
        <v>1187</v>
      </c>
      <c r="K1" s="1068" t="s">
        <v>1188</v>
      </c>
      <c r="L1" s="1068" t="s">
        <v>1189</v>
      </c>
      <c r="M1" s="1068"/>
      <c r="N1" s="1068" t="s">
        <v>1190</v>
      </c>
      <c r="O1" s="1068" t="s">
        <v>1191</v>
      </c>
      <c r="P1" s="1068" t="s">
        <v>1192</v>
      </c>
      <c r="Q1" s="1068" t="s">
        <v>1193</v>
      </c>
      <c r="R1" s="1068" t="s">
        <v>1194</v>
      </c>
      <c r="S1" s="1068" t="s">
        <v>1195</v>
      </c>
      <c r="T1" s="1068" t="s">
        <v>1196</v>
      </c>
      <c r="U1" s="1068" t="s">
        <v>1197</v>
      </c>
      <c r="V1" s="1068"/>
      <c r="W1" s="798" t="s">
        <v>1198</v>
      </c>
      <c r="X1" s="1068" t="s">
        <v>1199</v>
      </c>
      <c r="Y1" s="1068" t="s">
        <v>1200</v>
      </c>
      <c r="Z1" s="1068"/>
      <c r="AA1" s="1068" t="s">
        <v>1201</v>
      </c>
      <c r="AB1" s="1068"/>
      <c r="AC1" s="1068" t="s">
        <v>1202</v>
      </c>
      <c r="AD1" s="1068"/>
      <c r="AF1" s="1068" t="s">
        <v>1203</v>
      </c>
      <c r="AH1" s="1068" t="s">
        <v>1204</v>
      </c>
      <c r="AI1" s="1068" t="s">
        <v>1205</v>
      </c>
      <c r="AK1" s="1068" t="s">
        <v>1206</v>
      </c>
      <c r="AM1" s="1068" t="s">
        <v>1207</v>
      </c>
      <c r="AP1" s="1068" t="s">
        <v>1208</v>
      </c>
      <c r="AQ1" s="1068" t="s">
        <v>1209</v>
      </c>
      <c r="AS1" s="1068" t="s">
        <v>1210</v>
      </c>
      <c r="AU1" s="1068" t="s">
        <v>1211</v>
      </c>
      <c r="AW1" s="1068" t="s">
        <v>1212</v>
      </c>
      <c r="AX1" s="1068" t="s">
        <v>1213</v>
      </c>
      <c r="AZ1" s="1153" t="s">
        <v>1214</v>
      </c>
      <c r="BB1" s="1068" t="s">
        <v>1215</v>
      </c>
      <c r="BC1" s="1068"/>
      <c r="BE1" s="1068" t="s">
        <v>1216</v>
      </c>
      <c r="BF1" s="1068" t="s">
        <v>1217</v>
      </c>
      <c r="BH1" s="1070" t="s">
        <v>813</v>
      </c>
      <c r="BI1" s="1071"/>
      <c r="BJ1" s="1072" t="s">
        <v>1218</v>
      </c>
      <c r="BK1" s="1071"/>
      <c r="BL1" s="1073" t="s">
        <v>912</v>
      </c>
      <c r="BM1" s="1071"/>
      <c r="BN1" s="1074" t="s">
        <v>1219</v>
      </c>
      <c r="BS1" s="1428"/>
    </row>
    <row customHeight="1" ht="11.25">
      <c r="A2" s="1075" t="s">
        <v>1220</v>
      </c>
      <c r="B2" s="1076">
        <v>2000</v>
      </c>
      <c r="C2" s="1076">
        <v>2022</v>
      </c>
      <c r="D2" s="1076" t="s">
        <v>65</v>
      </c>
      <c r="E2" s="1077" t="s">
        <v>1221</v>
      </c>
      <c r="F2" s="1077" t="s">
        <v>1222</v>
      </c>
      <c r="G2" s="1077" t="s">
        <v>1223</v>
      </c>
      <c r="H2" s="1078" t="s">
        <v>54</v>
      </c>
      <c r="I2" s="1077" t="s">
        <v>108</v>
      </c>
      <c r="J2" s="1077" t="s">
        <v>1224</v>
      </c>
      <c r="K2" s="1079" t="s">
        <v>1156</v>
      </c>
      <c r="L2" s="1080"/>
      <c r="M2" s="1079">
        <v>1</v>
      </c>
      <c r="N2" s="1163" t="s">
        <v>1225</v>
      </c>
      <c r="O2" s="1078" t="s">
        <v>1226</v>
      </c>
      <c r="P2" s="1081" t="s">
        <v>37</v>
      </c>
      <c r="Q2" s="1082" t="s">
        <v>1227</v>
      </c>
      <c r="R2" s="144" t="s">
        <v>1228</v>
      </c>
      <c r="S2" s="144" t="s">
        <v>1229</v>
      </c>
      <c r="T2" s="1083" t="s">
        <v>1230</v>
      </c>
      <c r="U2" s="1080" t="s">
        <v>1231</v>
      </c>
      <c r="V2" s="1084">
        <v>1</v>
      </c>
      <c r="W2" s="1085"/>
      <c r="X2" s="1085" t="s">
        <v>1232</v>
      </c>
      <c r="Y2" s="1076" t="s">
        <v>1233</v>
      </c>
      <c r="Z2" s="1086"/>
      <c r="AA2" s="1076" t="s">
        <v>1234</v>
      </c>
      <c r="AB2" s="1087" t="s">
        <v>1234</v>
      </c>
      <c r="AC2" s="1076" t="s">
        <v>1235</v>
      </c>
      <c r="AD2" s="1087" t="s">
        <v>1235</v>
      </c>
      <c r="AF2" s="1078" t="s">
        <v>1231</v>
      </c>
      <c r="AH2" s="1077" t="s">
        <v>1236</v>
      </c>
      <c r="AI2" s="1077" t="s">
        <v>1236</v>
      </c>
      <c r="AK2" s="1077" t="s">
        <v>1237</v>
      </c>
      <c r="AM2" s="1077" t="s">
        <v>1238</v>
      </c>
      <c r="AP2" s="1088" t="s">
        <v>1232</v>
      </c>
      <c r="AQ2" s="1089" t="s">
        <v>1232</v>
      </c>
      <c r="AS2" s="1076" t="s">
        <v>1239</v>
      </c>
      <c r="AU2" s="1121" t="s">
        <v>1240</v>
      </c>
      <c r="AW2" s="1121" t="s">
        <v>1241</v>
      </c>
      <c r="AX2" s="1121" t="s">
        <v>1241</v>
      </c>
      <c r="AZ2" s="1121" t="s">
        <v>1242</v>
      </c>
      <c r="BB2" s="1121" t="s">
        <v>1243</v>
      </c>
      <c r="BC2" s="1121" t="s">
        <v>1244</v>
      </c>
      <c r="BE2" s="1121">
        <v>2000</v>
      </c>
      <c r="BF2" s="1121" t="s">
        <v>1245</v>
      </c>
    </row>
    <row customHeight="1" ht="11.25">
      <c r="A3" s="1075" t="s">
        <v>1246</v>
      </c>
      <c r="B3" s="1076">
        <v>2001</v>
      </c>
      <c r="C3" s="1076">
        <v>2023</v>
      </c>
      <c r="D3" s="1076" t="s">
        <v>19</v>
      </c>
      <c r="E3" s="1077" t="s">
        <v>1247</v>
      </c>
      <c r="F3" s="1077" t="s">
        <v>1248</v>
      </c>
      <c r="G3" s="1077" t="s">
        <v>1249</v>
      </c>
      <c r="H3" s="1078" t="s">
        <v>1250</v>
      </c>
      <c r="I3" s="1077" t="s">
        <v>109</v>
      </c>
      <c r="J3" s="1077" t="s">
        <v>562</v>
      </c>
      <c r="K3" s="1079" t="s">
        <v>1251</v>
      </c>
      <c r="L3" s="1080">
        <f>_xlfn.IFERROR(MATCH(K3,OFFER_METHOD,0),0)</f>
        <v>0</v>
      </c>
      <c r="M3" s="1079">
        <v>2</v>
      </c>
      <c r="N3" s="1163" t="s">
        <v>1252</v>
      </c>
      <c r="O3" s="1078" t="s">
        <v>1253</v>
      </c>
      <c r="P3" s="1081" t="s">
        <v>1254</v>
      </c>
      <c r="Q3" s="1082" t="s">
        <v>1255</v>
      </c>
      <c r="R3" s="144" t="s">
        <v>1256</v>
      </c>
      <c r="S3" s="144" t="s">
        <v>1257</v>
      </c>
      <c r="T3" s="1083" t="s">
        <v>1258</v>
      </c>
      <c r="U3" s="1080" t="s">
        <v>1259</v>
      </c>
      <c r="V3" s="1084">
        <v>2</v>
      </c>
      <c r="W3" s="1085"/>
      <c r="X3" s="1085" t="s">
        <v>1260</v>
      </c>
      <c r="Y3" s="1076" t="s">
        <v>1233</v>
      </c>
      <c r="Z3" s="1086"/>
      <c r="AA3" s="1076" t="s">
        <v>1261</v>
      </c>
      <c r="AB3" s="1087" t="s">
        <v>1261</v>
      </c>
      <c r="AC3" s="1076" t="s">
        <v>1262</v>
      </c>
      <c r="AD3" s="1087" t="s">
        <v>1262</v>
      </c>
      <c r="AF3" s="1078" t="s">
        <v>1259</v>
      </c>
      <c r="AH3" s="1077" t="s">
        <v>1263</v>
      </c>
      <c r="AI3" s="1077" t="s">
        <v>1264</v>
      </c>
      <c r="AK3" s="1077" t="s">
        <v>1265</v>
      </c>
      <c r="AM3" s="1077" t="s">
        <v>1266</v>
      </c>
      <c r="AP3" s="1088" t="s">
        <v>1267</v>
      </c>
      <c r="AQ3" s="1089" t="s">
        <v>1267</v>
      </c>
      <c r="AS3" s="1076" t="s">
        <v>1268</v>
      </c>
      <c r="AU3" s="1121" t="s">
        <v>1269</v>
      </c>
      <c r="AW3" s="1121" t="s">
        <v>1270</v>
      </c>
      <c r="AX3" s="1121" t="s">
        <v>1270</v>
      </c>
      <c r="AZ3" s="1121" t="s">
        <v>1271</v>
      </c>
      <c r="BB3" s="1121" t="s">
        <v>1272</v>
      </c>
      <c r="BC3" s="1121" t="s">
        <v>1244</v>
      </c>
      <c r="BE3" s="1121">
        <v>2001</v>
      </c>
      <c r="BF3" s="1121" t="s">
        <v>1273</v>
      </c>
      <c r="BH3" s="1068" t="s">
        <v>1274</v>
      </c>
      <c r="BJ3" s="1068" t="s">
        <v>1275</v>
      </c>
      <c r="BL3" s="1068" t="s">
        <v>1276</v>
      </c>
      <c r="BN3" s="1068" t="s">
        <v>1277</v>
      </c>
      <c r="BR3" s="1068" t="s">
        <v>1278</v>
      </c>
      <c r="BS3" s="1429"/>
      <c r="BT3" s="1071"/>
      <c r="BU3" s="1068" t="s">
        <v>1279</v>
      </c>
      <c r="BV3" s="1071"/>
      <c r="BW3" s="1691"/>
      <c r="BX3" s="1693" t="s">
        <v>1280</v>
      </c>
      <c r="CA3" s="1068" t="s">
        <v>1281</v>
      </c>
    </row>
    <row customHeight="1" ht="11.25">
      <c r="A4" s="1075" t="s">
        <v>1282</v>
      </c>
      <c r="B4" s="1076">
        <v>2002</v>
      </c>
      <c r="C4" s="1076">
        <v>2024</v>
      </c>
      <c r="E4" s="1077" t="s">
        <v>1283</v>
      </c>
      <c r="F4" s="1077" t="s">
        <v>1284</v>
      </c>
      <c r="H4" s="1078" t="s">
        <v>1285</v>
      </c>
      <c r="I4" s="1077" t="s">
        <v>89</v>
      </c>
      <c r="J4" s="1077" t="s">
        <v>1286</v>
      </c>
      <c r="K4" s="1079" t="s">
        <v>1287</v>
      </c>
      <c r="L4" s="1080">
        <f>_xlfn.IFERROR(MATCH(K4,OFFER_METHOD,0),0)</f>
        <v>0</v>
      </c>
      <c r="M4" s="1079">
        <v>3</v>
      </c>
      <c r="N4" s="1163" t="s">
        <v>1288</v>
      </c>
      <c r="O4" s="1077" t="s">
        <v>1289</v>
      </c>
      <c r="Q4" s="1082" t="s">
        <v>1290</v>
      </c>
      <c r="R4" s="144" t="s">
        <v>1291</v>
      </c>
      <c r="S4" s="144" t="s">
        <v>1292</v>
      </c>
      <c r="T4" s="1083" t="s">
        <v>1293</v>
      </c>
      <c r="U4" s="1080" t="s">
        <v>1294</v>
      </c>
      <c r="V4" s="1084">
        <v>3</v>
      </c>
      <c r="W4" s="1085"/>
      <c r="X4" s="1085" t="s">
        <v>1295</v>
      </c>
      <c r="Y4" s="1076" t="s">
        <v>1233</v>
      </c>
      <c r="Z4" s="1092"/>
      <c r="AC4" s="1076" t="s">
        <v>1296</v>
      </c>
      <c r="AD4" s="1087" t="s">
        <v>1296</v>
      </c>
      <c r="AF4" s="1078" t="s">
        <v>1294</v>
      </c>
      <c r="AH4" s="1078" t="s">
        <v>1297</v>
      </c>
      <c r="AK4" s="1077" t="s">
        <v>1298</v>
      </c>
      <c r="AM4" s="1077" t="s">
        <v>1299</v>
      </c>
      <c r="AP4" s="1088" t="s">
        <v>1260</v>
      </c>
      <c r="AQ4" s="1089" t="s">
        <v>1260</v>
      </c>
      <c r="AS4" s="1076" t="s">
        <v>1300</v>
      </c>
      <c r="AU4" s="1121" t="s">
        <v>1301</v>
      </c>
      <c r="AW4" s="1121" t="s">
        <v>1302</v>
      </c>
      <c r="AX4" s="1121" t="s">
        <v>1302</v>
      </c>
      <c r="AZ4" s="1121" t="s">
        <v>1303</v>
      </c>
      <c r="BB4" s="1121" t="s">
        <v>1304</v>
      </c>
      <c r="BC4" s="1121" t="s">
        <v>1305</v>
      </c>
      <c r="BE4" s="1121">
        <v>2002</v>
      </c>
      <c r="BF4" s="1121" t="s">
        <v>1306</v>
      </c>
      <c r="BH4" s="1069" t="s">
        <v>1307</v>
      </c>
      <c r="BJ4" s="1069" t="s">
        <v>1307</v>
      </c>
      <c r="BL4" s="1069" t="s">
        <v>1307</v>
      </c>
      <c r="BN4" s="1069" t="s">
        <v>1307</v>
      </c>
      <c r="BQ4" s="1433" t="s">
        <v>1308</v>
      </c>
      <c r="BR4" s="1160" t="s">
        <v>1309</v>
      </c>
      <c r="BS4" s="275"/>
      <c r="BT4" s="1433" t="s">
        <v>1310</v>
      </c>
      <c r="BU4" s="1160" t="s">
        <v>1311</v>
      </c>
      <c r="BV4" s="1071"/>
      <c r="BW4" s="1698" t="s">
        <v>1312</v>
      </c>
      <c r="BX4" s="1692" t="s">
        <v>1313</v>
      </c>
      <c r="BZ4" s="1433" t="s">
        <v>1314</v>
      </c>
      <c r="CA4" s="1160" t="s">
        <v>1315</v>
      </c>
    </row>
    <row customHeight="1" ht="11.25">
      <c r="A5" s="1075" t="s">
        <v>1316</v>
      </c>
      <c r="B5" s="1076">
        <v>2003</v>
      </c>
      <c r="C5" s="1076">
        <v>2025</v>
      </c>
      <c r="E5" s="1077" t="s">
        <v>1317</v>
      </c>
      <c r="F5" s="1077" t="s">
        <v>1318</v>
      </c>
      <c r="H5" s="1078" t="s">
        <v>1319</v>
      </c>
      <c r="I5" s="1077" t="s">
        <v>90</v>
      </c>
      <c r="K5" s="1079" t="s">
        <v>1320</v>
      </c>
      <c r="L5" s="1080">
        <f>_xlfn.IFERROR(MATCH(K5,OFFER_METHOD,0),0)</f>
        <v>0</v>
      </c>
      <c r="M5" s="1079">
        <v>4</v>
      </c>
      <c r="N5" s="1093" t="s">
        <v>1321</v>
      </c>
      <c r="O5" s="1077" t="s">
        <v>1322</v>
      </c>
      <c r="Q5" s="1082" t="s">
        <v>1323</v>
      </c>
      <c r="R5" s="144" t="s">
        <v>545</v>
      </c>
      <c r="T5" s="1078" t="s">
        <v>1324</v>
      </c>
      <c r="U5" s="1080" t="s">
        <v>1325</v>
      </c>
      <c r="V5" s="1084">
        <v>4</v>
      </c>
      <c r="W5" s="1085"/>
      <c r="X5" s="1085" t="s">
        <v>165</v>
      </c>
      <c r="Y5" s="1076" t="s">
        <v>1326</v>
      </c>
      <c r="Z5" s="1092">
        <v>1</v>
      </c>
      <c r="AF5" s="1078" t="s">
        <v>1327</v>
      </c>
      <c r="AH5" s="1077" t="s">
        <v>1328</v>
      </c>
      <c r="AK5" s="1077" t="s">
        <v>1329</v>
      </c>
      <c r="AM5" s="1077" t="s">
        <v>1330</v>
      </c>
      <c r="AP5" s="1088" t="s">
        <v>165</v>
      </c>
      <c r="AQ5" s="1089" t="s">
        <v>165</v>
      </c>
      <c r="AU5" s="1121" t="s">
        <v>1331</v>
      </c>
      <c r="AW5" s="1121" t="s">
        <v>1332</v>
      </c>
      <c r="AX5" s="1121" t="s">
        <v>1332</v>
      </c>
      <c r="AZ5" s="1121" t="s">
        <v>1333</v>
      </c>
      <c r="BB5" s="1121" t="s">
        <v>1334</v>
      </c>
      <c r="BC5" s="1121" t="s">
        <v>1335</v>
      </c>
      <c r="BE5" s="1121">
        <v>2003</v>
      </c>
      <c r="BF5" s="1121" t="s">
        <v>1336</v>
      </c>
      <c r="BH5" s="1069" t="s">
        <v>1337</v>
      </c>
      <c r="BJ5" s="1069" t="s">
        <v>1337</v>
      </c>
      <c r="BL5" s="1069" t="s">
        <v>1337</v>
      </c>
      <c r="BN5" s="1069" t="s">
        <v>1338</v>
      </c>
      <c r="BQ5" s="1282">
        <v>4213775</v>
      </c>
      <c r="BR5" s="1069" t="s">
        <v>1232</v>
      </c>
      <c r="BS5" s="1430"/>
      <c r="BT5" s="1282">
        <v>64236871</v>
      </c>
      <c r="BU5" s="1069" t="s">
        <v>226</v>
      </c>
      <c r="BV5" s="1071"/>
      <c r="BW5" s="1696">
        <v>4213767</v>
      </c>
      <c r="BX5" s="1694" t="s">
        <v>1339</v>
      </c>
      <c r="BZ5" s="1282">
        <v>64237509</v>
      </c>
      <c r="CA5" s="1296" t="s">
        <v>1340</v>
      </c>
    </row>
    <row customHeight="1" ht="11.25">
      <c r="A6" s="1075" t="s">
        <v>1341</v>
      </c>
      <c r="B6" s="1076">
        <v>2004</v>
      </c>
      <c r="C6" s="1076">
        <v>2026</v>
      </c>
      <c r="E6" s="1077" t="s">
        <v>1342</v>
      </c>
      <c r="F6" s="1094"/>
      <c r="H6" s="1078" t="s">
        <v>1343</v>
      </c>
      <c r="I6" s="1077" t="s">
        <v>110</v>
      </c>
      <c r="J6" s="1068" t="s">
        <v>1344</v>
      </c>
      <c r="L6" s="1080">
        <f>SUM(kind_of_control_method_filter)</f>
        <v>0</v>
      </c>
      <c r="N6" s="1093" t="s">
        <v>1345</v>
      </c>
      <c r="O6" s="1077" t="s">
        <v>1346</v>
      </c>
      <c r="R6" s="144" t="s">
        <v>1227</v>
      </c>
      <c r="T6" s="1078" t="s">
        <v>1347</v>
      </c>
      <c r="U6" s="1080" t="s">
        <v>1327</v>
      </c>
      <c r="V6" s="1084">
        <v>5</v>
      </c>
      <c r="W6" s="1085"/>
      <c r="X6" s="1076" t="s">
        <v>171</v>
      </c>
      <c r="Y6" s="1076" t="s">
        <v>1348</v>
      </c>
      <c r="Z6" s="1092"/>
      <c r="AA6" s="1095"/>
      <c r="AH6" s="1077" t="s">
        <v>1349</v>
      </c>
      <c r="AK6" s="1077" t="s">
        <v>1350</v>
      </c>
      <c r="AM6" s="1077" t="s">
        <v>1351</v>
      </c>
      <c r="AP6" s="1088" t="s">
        <v>171</v>
      </c>
      <c r="AQ6" s="1089" t="s">
        <v>171</v>
      </c>
      <c r="AU6" s="1121" t="s">
        <v>1352</v>
      </c>
      <c r="AW6" s="1121" t="s">
        <v>1353</v>
      </c>
      <c r="AX6" s="1121" t="s">
        <v>1353</v>
      </c>
      <c r="BB6" s="1121" t="s">
        <v>1354</v>
      </c>
      <c r="BC6" s="1121" t="s">
        <v>1335</v>
      </c>
      <c r="BE6" s="1121">
        <v>2004</v>
      </c>
      <c r="BF6" s="1121" t="s">
        <v>1355</v>
      </c>
      <c r="BH6" s="1069" t="s">
        <v>1356</v>
      </c>
      <c r="BJ6" s="1069" t="s">
        <v>1357</v>
      </c>
      <c r="BL6" s="1069" t="s">
        <v>1357</v>
      </c>
      <c r="BN6" s="1069" t="s">
        <v>1358</v>
      </c>
      <c r="BQ6" s="1282">
        <v>4213784</v>
      </c>
      <c r="BR6" s="1296" t="s">
        <v>1267</v>
      </c>
      <c r="BS6" s="1431"/>
      <c r="BT6" s="1282">
        <v>64236872</v>
      </c>
      <c r="BU6" s="1069" t="s">
        <v>231</v>
      </c>
      <c r="BV6" s="1071"/>
      <c r="BW6" s="1696">
        <v>4213768</v>
      </c>
      <c r="BX6" s="1694" t="s">
        <v>257</v>
      </c>
      <c r="BZ6" s="1282">
        <v>64237510</v>
      </c>
      <c r="CA6" s="1069" t="s">
        <v>1359</v>
      </c>
    </row>
    <row customHeight="1" ht="11.25">
      <c r="A7" s="1075" t="s">
        <v>1360</v>
      </c>
      <c r="B7" s="1076">
        <v>2005</v>
      </c>
      <c r="E7" s="1077" t="s">
        <v>1361</v>
      </c>
      <c r="F7" s="1094"/>
      <c r="H7" s="1078" t="s">
        <v>1362</v>
      </c>
      <c r="I7" s="1077" t="s">
        <v>91</v>
      </c>
      <c r="J7" s="1077" t="s">
        <v>1363</v>
      </c>
      <c r="N7" s="1097" t="s">
        <v>1364</v>
      </c>
      <c r="O7" s="1077" t="s">
        <v>1365</v>
      </c>
      <c r="U7" s="1080" t="s">
        <v>19</v>
      </c>
      <c r="V7" s="371" t="s">
        <v>91</v>
      </c>
      <c r="W7" s="1085"/>
      <c r="X7" s="1076" t="s">
        <v>177</v>
      </c>
      <c r="Y7" s="1076" t="s">
        <v>1326</v>
      </c>
      <c r="Z7" s="1092"/>
      <c r="AA7" s="1095"/>
      <c r="AH7" s="1077" t="s">
        <v>1366</v>
      </c>
      <c r="AK7" s="1077" t="s">
        <v>1367</v>
      </c>
      <c r="AM7" s="1077" t="s">
        <v>1368</v>
      </c>
      <c r="AP7" s="1088" t="s">
        <v>177</v>
      </c>
      <c r="AQ7" s="1089" t="s">
        <v>177</v>
      </c>
      <c r="AU7" s="1121" t="s">
        <v>1369</v>
      </c>
      <c r="AW7" s="1121" t="s">
        <v>1370</v>
      </c>
      <c r="AX7" s="1121" t="s">
        <v>1370</v>
      </c>
      <c r="AZ7" s="1068" t="s">
        <v>1371</v>
      </c>
      <c r="BB7" s="1121" t="s">
        <v>1372</v>
      </c>
      <c r="BC7" s="1121" t="s">
        <v>1335</v>
      </c>
      <c r="BE7" s="1121">
        <v>2005</v>
      </c>
      <c r="BF7" s="1121" t="s">
        <v>1373</v>
      </c>
      <c r="BH7" s="1069" t="s">
        <v>1374</v>
      </c>
      <c r="BJ7" s="1069" t="s">
        <v>1356</v>
      </c>
      <c r="BL7" s="1069" t="s">
        <v>1356</v>
      </c>
      <c r="BN7" s="1069" t="s">
        <v>1375</v>
      </c>
      <c r="BQ7" s="1282">
        <v>4213781</v>
      </c>
      <c r="BR7" s="1069" t="s">
        <v>1260</v>
      </c>
      <c r="BS7" s="1430"/>
      <c r="BT7" s="1282">
        <v>64236873</v>
      </c>
      <c r="BU7" s="1069" t="s">
        <v>236</v>
      </c>
      <c r="BV7" s="1071"/>
      <c r="BW7" s="1696">
        <v>4213769</v>
      </c>
      <c r="BX7" s="1694" t="s">
        <v>1376</v>
      </c>
      <c r="BZ7" s="1282">
        <v>64237511</v>
      </c>
      <c r="CA7" s="1069" t="s">
        <v>272</v>
      </c>
    </row>
    <row customHeight="1" ht="11.25">
      <c r="A8" s="1075" t="s">
        <v>1377</v>
      </c>
      <c r="B8" s="1076">
        <v>2006</v>
      </c>
      <c r="E8" s="1077" t="s">
        <v>1378</v>
      </c>
      <c r="F8" s="1094"/>
      <c r="H8" s="1078" t="s">
        <v>1379</v>
      </c>
      <c r="I8" s="1077" t="s">
        <v>92</v>
      </c>
      <c r="J8" s="1077" t="s">
        <v>1380</v>
      </c>
      <c r="N8" s="1164" t="s">
        <v>1381</v>
      </c>
      <c r="O8" s="1077" t="s">
        <v>1382</v>
      </c>
      <c r="V8" s="371" t="s">
        <v>92</v>
      </c>
      <c r="W8" s="1085"/>
      <c r="X8" s="1076" t="s">
        <v>183</v>
      </c>
      <c r="Y8" s="1076" t="s">
        <v>1326</v>
      </c>
      <c r="Z8" s="1092"/>
      <c r="AA8" s="1095"/>
      <c r="AK8" s="1077" t="s">
        <v>1383</v>
      </c>
      <c r="AP8" s="1088" t="s">
        <v>183</v>
      </c>
      <c r="AQ8" s="1089" t="s">
        <v>183</v>
      </c>
      <c r="AU8" s="1121" t="s">
        <v>1384</v>
      </c>
      <c r="AW8" s="1121" t="s">
        <v>1385</v>
      </c>
      <c r="AX8" s="1121" t="s">
        <v>1385</v>
      </c>
      <c r="AZ8" s="1121" t="s">
        <v>1386</v>
      </c>
      <c r="BB8" s="1121" t="s">
        <v>1387</v>
      </c>
      <c r="BC8" s="1121" t="s">
        <v>1335</v>
      </c>
      <c r="BE8" s="1121">
        <v>2006</v>
      </c>
      <c r="BF8" s="1121" t="s">
        <v>1388</v>
      </c>
      <c r="BH8" s="1069" t="s">
        <v>1389</v>
      </c>
      <c r="BJ8" s="1069" t="s">
        <v>1390</v>
      </c>
      <c r="BL8" s="1069" t="s">
        <v>1390</v>
      </c>
      <c r="BN8" s="1069" t="s">
        <v>1391</v>
      </c>
      <c r="BQ8" s="1282">
        <v>4213776</v>
      </c>
      <c r="BR8" s="1069" t="s">
        <v>165</v>
      </c>
      <c r="BS8" s="1430"/>
      <c r="BT8" s="1282">
        <v>64236874</v>
      </c>
      <c r="BU8" s="1296" t="s">
        <v>1392</v>
      </c>
      <c r="BV8" s="1071"/>
      <c r="BW8" s="1696">
        <v>4213770</v>
      </c>
      <c r="BX8" s="1697" t="s">
        <v>1393</v>
      </c>
      <c r="BZ8" s="1282">
        <v>64237512</v>
      </c>
      <c r="CA8" s="1069" t="s">
        <v>267</v>
      </c>
    </row>
    <row customHeight="1" ht="11.25">
      <c r="A9" s="1075" t="s">
        <v>1394</v>
      </c>
      <c r="B9" s="1076">
        <v>2007</v>
      </c>
      <c r="E9" s="1077" t="s">
        <v>1395</v>
      </c>
      <c r="F9" s="1094"/>
      <c r="G9" s="1068" t="s">
        <v>1396</v>
      </c>
      <c r="H9" s="1068" t="s">
        <v>1397</v>
      </c>
      <c r="I9" s="1077" t="s">
        <v>111</v>
      </c>
      <c r="O9" s="1077" t="s">
        <v>1398</v>
      </c>
      <c r="V9" s="371" t="s">
        <v>111</v>
      </c>
      <c r="W9" s="1085"/>
      <c r="X9" s="1076" t="s">
        <v>189</v>
      </c>
      <c r="Y9" s="1076" t="s">
        <v>1233</v>
      </c>
      <c r="Z9" s="1092">
        <v>1</v>
      </c>
      <c r="AA9" s="1095"/>
      <c r="AK9" s="1077" t="s">
        <v>1399</v>
      </c>
      <c r="AP9" s="1088" t="s">
        <v>1400</v>
      </c>
      <c r="AQ9" s="1089" t="s">
        <v>1400</v>
      </c>
      <c r="AW9" s="1121" t="s">
        <v>1401</v>
      </c>
      <c r="AX9" s="1121" t="s">
        <v>1401</v>
      </c>
      <c r="AZ9" s="1121" t="s">
        <v>1402</v>
      </c>
      <c r="BB9" s="1121" t="s">
        <v>1403</v>
      </c>
      <c r="BC9" s="1121" t="s">
        <v>1335</v>
      </c>
      <c r="BE9" s="1121">
        <v>2007</v>
      </c>
      <c r="BF9" s="1121" t="s">
        <v>1404</v>
      </c>
      <c r="BH9" s="1069" t="s">
        <v>1405</v>
      </c>
      <c r="BJ9" s="1069" t="s">
        <v>1406</v>
      </c>
      <c r="BL9" s="1069" t="s">
        <v>1406</v>
      </c>
      <c r="BN9" s="1069" t="s">
        <v>1407</v>
      </c>
      <c r="BQ9" s="1282">
        <v>4213777</v>
      </c>
      <c r="BR9" s="1069" t="s">
        <v>171</v>
      </c>
      <c r="BS9" s="1430"/>
      <c r="BT9" s="1282">
        <v>64236875</v>
      </c>
      <c r="BU9" s="1069" t="s">
        <v>241</v>
      </c>
      <c r="BV9" s="1071"/>
      <c r="BW9" s="1691"/>
      <c r="BX9" s="1691"/>
    </row>
    <row customHeight="1" ht="11.25">
      <c r="A10" s="1075" t="s">
        <v>1408</v>
      </c>
      <c r="B10" s="1076">
        <v>2008</v>
      </c>
      <c r="E10" s="1077" t="s">
        <v>1409</v>
      </c>
      <c r="F10" s="1094"/>
      <c r="G10" s="1077" t="s">
        <v>1410</v>
      </c>
      <c r="H10" s="1077" t="s">
        <v>1411</v>
      </c>
      <c r="I10" s="1077" t="s">
        <v>147</v>
      </c>
      <c r="J10" s="1068" t="s">
        <v>1412</v>
      </c>
      <c r="K10" s="1068" t="s">
        <v>1413</v>
      </c>
      <c r="O10" s="1077" t="s">
        <v>1414</v>
      </c>
      <c r="V10" s="372" t="s">
        <v>147</v>
      </c>
      <c r="W10" s="1098"/>
      <c r="X10" s="1098" t="s">
        <v>1415</v>
      </c>
      <c r="Y10" s="1099" t="s">
        <v>1416</v>
      </c>
      <c r="Z10" s="1092"/>
      <c r="AP10" s="1088" t="s">
        <v>1415</v>
      </c>
      <c r="AQ10" s="1089" t="s">
        <v>1415</v>
      </c>
      <c r="AW10" s="1121" t="s">
        <v>1417</v>
      </c>
      <c r="AX10" s="1121" t="s">
        <v>1417</v>
      </c>
      <c r="AZ10" s="1121" t="s">
        <v>1418</v>
      </c>
      <c r="BB10" s="1121" t="s">
        <v>1419</v>
      </c>
      <c r="BC10" s="1121" t="s">
        <v>1335</v>
      </c>
      <c r="BE10" s="1121">
        <v>2008</v>
      </c>
      <c r="BF10" s="1121" t="s">
        <v>1420</v>
      </c>
      <c r="BH10" s="1069" t="s">
        <v>1421</v>
      </c>
      <c r="BJ10" s="1069" t="s">
        <v>1422</v>
      </c>
      <c r="BL10" s="1069" t="s">
        <v>1422</v>
      </c>
      <c r="BN10" s="1069" t="s">
        <v>1423</v>
      </c>
      <c r="BQ10" s="1282">
        <v>4213778</v>
      </c>
      <c r="BR10" s="1069" t="s">
        <v>177</v>
      </c>
      <c r="BS10" s="1430"/>
      <c r="BT10" s="1282">
        <v>64236876</v>
      </c>
      <c r="BU10" s="1069" t="s">
        <v>221</v>
      </c>
      <c r="BV10" s="1071"/>
      <c r="BW10" s="1691"/>
      <c r="BX10" s="1691"/>
    </row>
    <row customHeight="1" ht="11.25">
      <c r="A11" s="1075" t="s">
        <v>1424</v>
      </c>
      <c r="B11" s="1076">
        <v>2009</v>
      </c>
      <c r="E11" s="1077" t="s">
        <v>1425</v>
      </c>
      <c r="F11" s="1094"/>
      <c r="G11" s="1077" t="s">
        <v>1426</v>
      </c>
      <c r="H11" s="1077" t="s">
        <v>1427</v>
      </c>
      <c r="I11" s="1077" t="s">
        <v>148</v>
      </c>
      <c r="J11" s="1078" t="s">
        <v>1428</v>
      </c>
      <c r="K11" s="1100" t="s">
        <v>1429</v>
      </c>
      <c r="O11" s="1078" t="s">
        <v>1430</v>
      </c>
      <c r="V11" s="371" t="s">
        <v>148</v>
      </c>
      <c r="W11" s="276"/>
      <c r="X11" s="1085" t="s">
        <v>1400</v>
      </c>
      <c r="Y11" s="1076" t="s">
        <v>1431</v>
      </c>
      <c r="Z11" s="1092"/>
      <c r="AP11" s="1088" t="s">
        <v>189</v>
      </c>
      <c r="AQ11" s="1090" t="s">
        <v>189</v>
      </c>
      <c r="AW11" s="1121" t="s">
        <v>1432</v>
      </c>
      <c r="AX11" s="1121" t="s">
        <v>1432</v>
      </c>
      <c r="AZ11" s="1121" t="s">
        <v>1433</v>
      </c>
      <c r="BB11" s="1121" t="s">
        <v>1434</v>
      </c>
      <c r="BC11" s="1121" t="s">
        <v>1335</v>
      </c>
      <c r="BE11" s="1121">
        <v>2009</v>
      </c>
      <c r="BF11" s="1121" t="s">
        <v>1435</v>
      </c>
      <c r="BH11" s="1069" t="s">
        <v>1436</v>
      </c>
      <c r="BJ11" s="1069" t="s">
        <v>1405</v>
      </c>
      <c r="BL11" s="1069" t="s">
        <v>1405</v>
      </c>
      <c r="BN11" s="1069" t="s">
        <v>1437</v>
      </c>
      <c r="BQ11" s="1282">
        <v>4213780</v>
      </c>
      <c r="BR11" s="1069" t="s">
        <v>183</v>
      </c>
      <c r="BS11" s="1430"/>
      <c r="BW11" s="1691"/>
      <c r="BX11" s="1691"/>
    </row>
    <row customHeight="1" ht="11.25">
      <c r="A12" s="1075" t="s">
        <v>1438</v>
      </c>
      <c r="B12" s="1076">
        <v>2010</v>
      </c>
      <c r="E12" s="1077" t="s">
        <v>1439</v>
      </c>
      <c r="F12" s="1094"/>
      <c r="G12" s="1077" t="s">
        <v>1427</v>
      </c>
      <c r="I12" s="1077" t="s">
        <v>149</v>
      </c>
      <c r="J12" s="1078" t="s">
        <v>1440</v>
      </c>
      <c r="K12" s="1100" t="s">
        <v>1441</v>
      </c>
      <c r="O12" s="1078" t="s">
        <v>1227</v>
      </c>
      <c r="V12" s="371" t="s">
        <v>149</v>
      </c>
      <c r="W12" s="1090"/>
      <c r="X12" s="1085" t="s">
        <v>1442</v>
      </c>
      <c r="Y12" s="1076" t="s">
        <v>1233</v>
      </c>
      <c r="AP12" s="1088"/>
      <c r="AW12" s="1121" t="s">
        <v>148</v>
      </c>
      <c r="AX12" s="1121" t="s">
        <v>148</v>
      </c>
      <c r="AZ12" s="1121" t="s">
        <v>1443</v>
      </c>
      <c r="BB12" s="1121" t="s">
        <v>1444</v>
      </c>
      <c r="BC12" s="1121" t="s">
        <v>1335</v>
      </c>
      <c r="BE12" s="1121">
        <v>2010</v>
      </c>
      <c r="BF12" s="1121" t="s">
        <v>1445</v>
      </c>
      <c r="BH12" s="1069" t="s">
        <v>1446</v>
      </c>
      <c r="BJ12" s="1069" t="s">
        <v>1447</v>
      </c>
      <c r="BL12" s="1069" t="s">
        <v>1447</v>
      </c>
      <c r="BN12" s="1069" t="s">
        <v>1448</v>
      </c>
      <c r="BQ12" s="1282">
        <v>4213779</v>
      </c>
      <c r="BR12" s="1069" t="s">
        <v>1400</v>
      </c>
      <c r="BS12" s="1430"/>
      <c r="BT12" s="1071"/>
      <c r="BU12" s="1071"/>
      <c r="BV12" s="1071"/>
      <c r="BW12" s="1691"/>
      <c r="BX12" s="1691"/>
    </row>
    <row customHeight="1" ht="11.25">
      <c r="A13" s="1075" t="s">
        <v>1449</v>
      </c>
      <c r="B13" s="1076">
        <v>2011</v>
      </c>
      <c r="E13" s="1077" t="s">
        <v>1450</v>
      </c>
      <c r="F13" s="1094"/>
      <c r="I13" s="1077" t="s">
        <v>150</v>
      </c>
      <c r="K13" s="1100" t="s">
        <v>1399</v>
      </c>
      <c r="V13" s="371" t="s">
        <v>150</v>
      </c>
      <c r="W13" s="1090"/>
      <c r="X13" s="1090"/>
      <c r="Y13" s="1090"/>
      <c r="AW13" s="1121" t="s">
        <v>149</v>
      </c>
      <c r="AX13" s="1121" t="s">
        <v>149</v>
      </c>
      <c r="BB13" s="1121" t="s">
        <v>1451</v>
      </c>
      <c r="BC13" s="1121" t="s">
        <v>1452</v>
      </c>
      <c r="BE13" s="1121">
        <v>2011</v>
      </c>
      <c r="BF13" s="1121" t="s">
        <v>1453</v>
      </c>
      <c r="BH13" s="1069" t="s">
        <v>1454</v>
      </c>
      <c r="BJ13" s="1069" t="s">
        <v>1436</v>
      </c>
      <c r="BL13" s="1069" t="s">
        <v>1436</v>
      </c>
      <c r="BN13" s="1069" t="s">
        <v>1455</v>
      </c>
      <c r="BQ13" s="1282">
        <v>4213783</v>
      </c>
      <c r="BR13" s="1069" t="s">
        <v>1415</v>
      </c>
      <c r="BS13" s="1430"/>
      <c r="BT13" s="1071"/>
      <c r="BU13" s="1071"/>
      <c r="BV13" s="1071"/>
      <c r="BW13" s="1695"/>
      <c r="BX13" s="1691"/>
    </row>
    <row customHeight="1" ht="11.25">
      <c r="A14" s="1075" t="s">
        <v>1456</v>
      </c>
      <c r="B14" s="1076">
        <v>2012</v>
      </c>
      <c r="I14" s="1077" t="s">
        <v>151</v>
      </c>
      <c r="J14" s="1068" t="s">
        <v>1457</v>
      </c>
      <c r="N14" s="1068" t="s">
        <v>1458</v>
      </c>
      <c r="V14" s="1084">
        <v>13</v>
      </c>
      <c r="W14" s="1085"/>
      <c r="X14" s="1085" t="s">
        <v>1267</v>
      </c>
      <c r="Y14" s="1076" t="s">
        <v>1233</v>
      </c>
      <c r="AW14" s="1121" t="s">
        <v>150</v>
      </c>
      <c r="AX14" s="1121" t="s">
        <v>150</v>
      </c>
      <c r="AZ14" s="1068" t="s">
        <v>1459</v>
      </c>
      <c r="BB14" s="1121" t="s">
        <v>1460</v>
      </c>
      <c r="BC14" s="1121" t="s">
        <v>1452</v>
      </c>
      <c r="BE14" s="1121">
        <v>2012</v>
      </c>
      <c r="BH14" s="1069" t="s">
        <v>1375</v>
      </c>
      <c r="BJ14" s="1218" t="s">
        <v>1461</v>
      </c>
      <c r="BL14" s="1218" t="s">
        <v>1461</v>
      </c>
      <c r="BN14" s="1069" t="s">
        <v>1462</v>
      </c>
      <c r="BQ14" s="1282">
        <v>4213782</v>
      </c>
      <c r="BR14" s="1069" t="s">
        <v>189</v>
      </c>
      <c r="BS14" s="1430"/>
      <c r="BT14" s="1071"/>
      <c r="BU14" s="1071"/>
      <c r="BV14" s="1071"/>
      <c r="BW14" s="1695"/>
      <c r="BX14" s="1691"/>
    </row>
    <row customHeight="1" ht="19.5">
      <c r="A15" s="1075" t="s">
        <v>1463</v>
      </c>
      <c r="B15" s="1076">
        <v>2013</v>
      </c>
      <c r="E15" s="1699" t="s">
        <v>1464</v>
      </c>
      <c r="G15" s="1068" t="s">
        <v>1465</v>
      </c>
      <c r="H15" s="1068" t="s">
        <v>1466</v>
      </c>
      <c r="I15" s="1079" t="s">
        <v>152</v>
      </c>
      <c r="J15" s="1090" t="s">
        <v>589</v>
      </c>
      <c r="N15" s="1159" t="s">
        <v>1467</v>
      </c>
      <c r="X15" s="1088"/>
      <c r="AW15" s="1121" t="s">
        <v>151</v>
      </c>
      <c r="AX15" s="1121" t="s">
        <v>151</v>
      </c>
      <c r="AZ15" s="1121" t="s">
        <v>1386</v>
      </c>
      <c r="BB15" s="1121" t="s">
        <v>1468</v>
      </c>
      <c r="BC15" s="1121" t="s">
        <v>1452</v>
      </c>
      <c r="BE15" s="1121">
        <v>2013</v>
      </c>
      <c r="BH15" s="1069" t="s">
        <v>1391</v>
      </c>
      <c r="BJ15" s="1218" t="s">
        <v>1469</v>
      </c>
      <c r="BL15" s="1218" t="s">
        <v>1469</v>
      </c>
      <c r="BN15" s="1069" t="s">
        <v>1470</v>
      </c>
      <c r="BR15" s="1071"/>
      <c r="BS15" s="1432"/>
      <c r="BT15" s="1071"/>
      <c r="BU15" s="1071"/>
      <c r="BV15" s="1071"/>
      <c r="BW15" s="1695"/>
      <c r="BX15" s="1691"/>
    </row>
    <row customHeight="1" ht="21">
      <c r="A16" s="1871" t="s">
        <v>1471</v>
      </c>
      <c r="B16" s="1076">
        <v>2014</v>
      </c>
      <c r="E16" s="1700" t="s">
        <v>1472</v>
      </c>
      <c r="G16" s="1077" t="s">
        <v>1473</v>
      </c>
      <c r="H16" s="1077" t="s">
        <v>1474</v>
      </c>
      <c r="I16" s="1079" t="s">
        <v>1475</v>
      </c>
      <c r="J16" s="1090" t="s">
        <v>562</v>
      </c>
      <c r="N16" s="1159" t="s">
        <v>1476</v>
      </c>
      <c r="AW16" s="1121" t="s">
        <v>152</v>
      </c>
      <c r="AX16" s="1121" t="s">
        <v>152</v>
      </c>
      <c r="AZ16" s="1121" t="s">
        <v>1402</v>
      </c>
      <c r="BB16" s="1121" t="s">
        <v>1477</v>
      </c>
      <c r="BC16" s="1121" t="s">
        <v>1452</v>
      </c>
      <c r="BE16" s="1121">
        <v>2014</v>
      </c>
      <c r="BH16" s="1069" t="s">
        <v>1407</v>
      </c>
      <c r="BJ16" s="1218" t="s">
        <v>1478</v>
      </c>
      <c r="BL16" s="1218" t="s">
        <v>1478</v>
      </c>
      <c r="BN16" s="1069" t="s">
        <v>1479</v>
      </c>
      <c r="BR16" s="1071"/>
      <c r="BS16" s="1432"/>
      <c r="BT16" s="1071"/>
      <c r="BU16" s="1071"/>
      <c r="BV16" s="1071"/>
      <c r="BW16" s="1695"/>
      <c r="BX16" s="1691"/>
    </row>
    <row customHeight="1" ht="21">
      <c r="A17" s="1075" t="s">
        <v>1480</v>
      </c>
      <c r="B17" s="1076">
        <v>2015</v>
      </c>
      <c r="G17" s="1077" t="s">
        <v>1427</v>
      </c>
      <c r="H17" s="1077" t="s">
        <v>1427</v>
      </c>
      <c r="I17" s="1077" t="s">
        <v>1481</v>
      </c>
      <c r="N17" s="1159" t="s">
        <v>1482</v>
      </c>
      <c r="X17" s="1088"/>
      <c r="AW17" s="1121" t="s">
        <v>1475</v>
      </c>
      <c r="AX17" s="1121" t="s">
        <v>1475</v>
      </c>
      <c r="AZ17" s="1121" t="s">
        <v>1483</v>
      </c>
      <c r="BB17" s="1121" t="s">
        <v>1484</v>
      </c>
      <c r="BC17" s="1121" t="s">
        <v>1335</v>
      </c>
      <c r="BE17" s="1121">
        <v>2015</v>
      </c>
      <c r="BH17" s="1069" t="s">
        <v>1423</v>
      </c>
      <c r="BJ17" s="1218" t="s">
        <v>1485</v>
      </c>
      <c r="BL17" s="1218" t="s">
        <v>1485</v>
      </c>
      <c r="BN17" s="1069" t="s">
        <v>1486</v>
      </c>
      <c r="BR17" s="1068" t="s">
        <v>1278</v>
      </c>
      <c r="BS17" s="1429"/>
      <c r="BU17" s="1068" t="s">
        <v>1487</v>
      </c>
      <c r="BV17" s="1071"/>
      <c r="BW17" s="1691"/>
      <c r="BX17" s="1693" t="s">
        <v>1488</v>
      </c>
      <c r="CA17" s="1068" t="s">
        <v>1489</v>
      </c>
      <c r="CD17" s="1068" t="s">
        <v>1490</v>
      </c>
    </row>
    <row customHeight="1" ht="21">
      <c r="A18" s="1075" t="s">
        <v>1491</v>
      </c>
      <c r="B18" s="1076">
        <v>2016</v>
      </c>
      <c r="E18" s="2006" t="s">
        <v>1492</v>
      </c>
      <c r="I18" s="1077" t="s">
        <v>1493</v>
      </c>
      <c r="N18" s="1159" t="s">
        <v>1494</v>
      </c>
      <c r="X18" s="1088"/>
      <c r="AW18" s="1121" t="s">
        <v>1481</v>
      </c>
      <c r="AX18" s="1121" t="s">
        <v>1481</v>
      </c>
      <c r="BB18" s="1121" t="s">
        <v>1495</v>
      </c>
      <c r="BC18" s="1121" t="s">
        <v>1335</v>
      </c>
      <c r="BE18" s="1121">
        <v>2016</v>
      </c>
      <c r="BH18" s="1069" t="s">
        <v>1437</v>
      </c>
      <c r="BJ18" s="1218" t="s">
        <v>1496</v>
      </c>
      <c r="BL18" s="1218" t="s">
        <v>1496</v>
      </c>
      <c r="BN18" s="1069" t="s">
        <v>1497</v>
      </c>
      <c r="BQ18" s="1433" t="s">
        <v>1308</v>
      </c>
      <c r="BR18" s="1160" t="s">
        <v>1309</v>
      </c>
      <c r="BS18" s="275"/>
      <c r="BT18" s="1433" t="s">
        <v>1498</v>
      </c>
      <c r="BU18" s="1160" t="s">
        <v>1499</v>
      </c>
      <c r="BV18" s="1071"/>
      <c r="BW18" s="1698" t="s">
        <v>1500</v>
      </c>
      <c r="BX18" s="1692" t="s">
        <v>1501</v>
      </c>
      <c r="BZ18" s="1433" t="s">
        <v>1502</v>
      </c>
      <c r="CA18" s="1160" t="s">
        <v>1503</v>
      </c>
      <c r="CC18" s="1433" t="s">
        <v>1504</v>
      </c>
      <c r="CD18" s="1160" t="s">
        <v>1505</v>
      </c>
    </row>
    <row customHeight="1" ht="21">
      <c r="A19" s="1871" t="s">
        <v>1506</v>
      </c>
      <c r="B19" s="1076">
        <v>2017</v>
      </c>
      <c r="E19" s="1075" t="s">
        <v>164</v>
      </c>
      <c r="I19" s="1077" t="s">
        <v>1507</v>
      </c>
      <c r="N19" s="1159" t="s">
        <v>1508</v>
      </c>
      <c r="X19" s="1088"/>
      <c r="AW19" s="1121" t="s">
        <v>1493</v>
      </c>
      <c r="AX19" s="1121" t="s">
        <v>1493</v>
      </c>
      <c r="AZ19" s="1068" t="s">
        <v>1509</v>
      </c>
      <c r="BB19" s="1121" t="s">
        <v>1510</v>
      </c>
      <c r="BC19" s="1121" t="s">
        <v>1335</v>
      </c>
      <c r="BE19" s="1121">
        <v>2017</v>
      </c>
      <c r="BH19" s="1069" t="s">
        <v>1511</v>
      </c>
      <c r="BJ19" s="1218" t="s">
        <v>1512</v>
      </c>
      <c r="BL19" s="1218" t="s">
        <v>1512</v>
      </c>
      <c r="BQ19" s="1282">
        <v>4190064</v>
      </c>
      <c r="BR19" s="1069" t="s">
        <v>1513</v>
      </c>
      <c r="BS19" s="1430"/>
      <c r="BT19" s="1282">
        <v>4189671</v>
      </c>
      <c r="BU19" s="1069" t="s">
        <v>1514</v>
      </c>
      <c r="BV19" s="1071"/>
      <c r="BW19" s="1696">
        <v>4189706</v>
      </c>
      <c r="BX19" s="1694" t="s">
        <v>1515</v>
      </c>
      <c r="BZ19" s="1282">
        <v>4189714</v>
      </c>
      <c r="CA19" s="1069" t="s">
        <v>1516</v>
      </c>
      <c r="CC19" s="1282">
        <v>4189708</v>
      </c>
      <c r="CD19" s="1069" t="s">
        <v>1517</v>
      </c>
    </row>
    <row customHeight="1" ht="21">
      <c r="A20" s="1075" t="s">
        <v>1518</v>
      </c>
      <c r="B20" s="1076">
        <v>2018</v>
      </c>
      <c r="E20" s="1075" t="s">
        <v>1267</v>
      </c>
      <c r="I20" s="1077" t="s">
        <v>1519</v>
      </c>
      <c r="N20" s="1159" t="s">
        <v>1520</v>
      </c>
      <c r="AW20" s="1121" t="s">
        <v>1507</v>
      </c>
      <c r="AX20" s="1121" t="s">
        <v>1507</v>
      </c>
      <c r="AZ20" s="1121" t="s">
        <v>1521</v>
      </c>
      <c r="BB20" s="1121" t="s">
        <v>1522</v>
      </c>
      <c r="BC20" s="1121" t="s">
        <v>1452</v>
      </c>
      <c r="BE20" s="1121">
        <v>2018</v>
      </c>
      <c r="BH20" s="1069" t="s">
        <v>1448</v>
      </c>
      <c r="BJ20" s="1069" t="s">
        <v>1375</v>
      </c>
      <c r="BL20" s="1069" t="s">
        <v>1375</v>
      </c>
      <c r="BQ20" s="1282">
        <v>4190065</v>
      </c>
      <c r="BR20" s="1069" t="s">
        <v>1523</v>
      </c>
      <c r="BS20" s="1430"/>
      <c r="BT20" s="1282">
        <v>4189672</v>
      </c>
      <c r="BU20" s="1069" t="s">
        <v>1524</v>
      </c>
      <c r="BV20" s="1071"/>
      <c r="BW20" s="1696">
        <v>4189705</v>
      </c>
      <c r="BX20" s="1694" t="s">
        <v>1525</v>
      </c>
      <c r="BZ20" s="1282">
        <v>4189713</v>
      </c>
      <c r="CA20" s="1069" t="s">
        <v>1525</v>
      </c>
      <c r="CC20" s="1282">
        <v>4189709</v>
      </c>
      <c r="CD20" s="1069" t="s">
        <v>1526</v>
      </c>
    </row>
    <row customHeight="1" ht="21">
      <c r="A21" s="1075" t="s">
        <v>1527</v>
      </c>
      <c r="B21" s="1076">
        <v>2019</v>
      </c>
      <c r="I21" s="1077" t="s">
        <v>1528</v>
      </c>
      <c r="N21" s="1159" t="s">
        <v>1529</v>
      </c>
      <c r="AW21" s="1121" t="s">
        <v>1519</v>
      </c>
      <c r="AX21" s="1121" t="s">
        <v>1519</v>
      </c>
      <c r="AZ21" s="1121" t="s">
        <v>1530</v>
      </c>
      <c r="BB21" s="1121" t="s">
        <v>1531</v>
      </c>
      <c r="BC21" s="1121" t="s">
        <v>1335</v>
      </c>
      <c r="BE21" s="1121">
        <v>2019</v>
      </c>
      <c r="BH21" s="1069" t="s">
        <v>1455</v>
      </c>
      <c r="BJ21" s="1069" t="s">
        <v>1391</v>
      </c>
      <c r="BL21" s="1069" t="s">
        <v>1391</v>
      </c>
      <c r="BQ21" s="1282">
        <v>4190066</v>
      </c>
      <c r="BR21" s="1069" t="s">
        <v>1532</v>
      </c>
      <c r="BS21" s="1430"/>
      <c r="BT21" s="1282">
        <v>4189673</v>
      </c>
      <c r="BU21" s="1069" t="s">
        <v>1533</v>
      </c>
      <c r="BV21" s="1071"/>
      <c r="BW21" s="1696">
        <v>4189707</v>
      </c>
      <c r="BX21" s="1694" t="s">
        <v>1534</v>
      </c>
      <c r="BZ21" s="1282">
        <v>4189712</v>
      </c>
      <c r="CA21" s="1069" t="s">
        <v>1535</v>
      </c>
      <c r="CC21" s="1282">
        <v>4189710</v>
      </c>
      <c r="CD21" s="1069" t="s">
        <v>1536</v>
      </c>
    </row>
    <row customHeight="1" ht="21">
      <c r="A22" s="1075" t="s">
        <v>1537</v>
      </c>
      <c r="B22" s="1076">
        <v>2020</v>
      </c>
      <c r="N22" s="1159" t="s">
        <v>1538</v>
      </c>
      <c r="AW22" s="1121" t="s">
        <v>1528</v>
      </c>
      <c r="AX22" s="1121" t="s">
        <v>1528</v>
      </c>
      <c r="AZ22" s="1121" t="s">
        <v>1539</v>
      </c>
      <c r="BB22" s="1121" t="s">
        <v>1540</v>
      </c>
      <c r="BC22" s="1121" t="s">
        <v>1335</v>
      </c>
      <c r="BE22" s="1121">
        <v>2020</v>
      </c>
      <c r="BH22" s="1069" t="s">
        <v>1462</v>
      </c>
      <c r="BJ22" s="1069" t="s">
        <v>1407</v>
      </c>
      <c r="BL22" s="1069" t="s">
        <v>1407</v>
      </c>
      <c r="BQ22" s="1282">
        <v>4190067</v>
      </c>
      <c r="BR22" s="1069" t="s">
        <v>1541</v>
      </c>
      <c r="BS22" s="1430"/>
      <c r="BT22" s="1282">
        <v>4189674</v>
      </c>
      <c r="BU22" s="1069" t="s">
        <v>1542</v>
      </c>
      <c r="BV22" s="1071"/>
      <c r="BW22" s="1071"/>
      <c r="CC22" s="1282">
        <v>4189711</v>
      </c>
      <c r="CD22" s="1069" t="s">
        <v>296</v>
      </c>
    </row>
    <row customHeight="1" ht="21">
      <c r="A23" s="1075" t="s">
        <v>1543</v>
      </c>
      <c r="B23" s="1076">
        <v>2021</v>
      </c>
      <c r="AW23" s="1121" t="s">
        <v>1544</v>
      </c>
      <c r="AX23" s="1121" t="s">
        <v>1544</v>
      </c>
      <c r="AZ23" s="1121" t="s">
        <v>1545</v>
      </c>
      <c r="BB23" s="1121" t="s">
        <v>1546</v>
      </c>
      <c r="BC23" s="1121" t="s">
        <v>1244</v>
      </c>
      <c r="BE23" s="1121">
        <v>2021</v>
      </c>
      <c r="BH23" s="1069" t="s">
        <v>1470</v>
      </c>
      <c r="BJ23" s="1069" t="s">
        <v>1423</v>
      </c>
      <c r="BL23" s="1069" t="s">
        <v>1423</v>
      </c>
      <c r="BQ23" s="1282">
        <v>4190068</v>
      </c>
      <c r="BR23" s="1069" t="s">
        <v>1547</v>
      </c>
      <c r="BS23" s="1430"/>
      <c r="BT23" s="1282">
        <v>4189675</v>
      </c>
      <c r="BU23" s="1069" t="s">
        <v>1548</v>
      </c>
      <c r="BV23" s="1071"/>
      <c r="BW23" s="1071"/>
      <c r="CC23" s="1282">
        <v>5110778</v>
      </c>
      <c r="CD23" s="1069" t="s">
        <v>1549</v>
      </c>
    </row>
    <row customHeight="1" ht="21">
      <c r="A24" s="1075" t="s">
        <v>1550</v>
      </c>
      <c r="B24" s="1076">
        <v>2022</v>
      </c>
      <c r="AW24" s="1121" t="s">
        <v>1551</v>
      </c>
      <c r="AX24" s="1121" t="s">
        <v>1551</v>
      </c>
      <c r="AZ24" s="1121" t="s">
        <v>1552</v>
      </c>
      <c r="BB24" s="1121" t="s">
        <v>1553</v>
      </c>
      <c r="BC24" s="1121" t="s">
        <v>1554</v>
      </c>
      <c r="BE24" s="1121">
        <v>2022</v>
      </c>
      <c r="BH24" s="1069" t="s">
        <v>1479</v>
      </c>
      <c r="BJ24" s="1069" t="s">
        <v>1437</v>
      </c>
      <c r="BL24" s="1069" t="s">
        <v>1437</v>
      </c>
      <c r="BQ24" s="1282">
        <v>4190069</v>
      </c>
      <c r="BR24" s="1069" t="s">
        <v>1555</v>
      </c>
      <c r="BS24" s="1430"/>
      <c r="BT24" s="1282">
        <v>4189676</v>
      </c>
      <c r="BU24" s="1069" t="s">
        <v>1556</v>
      </c>
      <c r="BV24" s="1071"/>
      <c r="BW24" s="1071"/>
      <c r="CC24" s="1282">
        <v>25575374</v>
      </c>
      <c r="CD24" s="1069" t="s">
        <v>1557</v>
      </c>
    </row>
    <row customHeight="1" ht="11.25">
      <c r="A25" s="1075" t="s">
        <v>1558</v>
      </c>
      <c r="B25" s="1076">
        <v>2023</v>
      </c>
      <c r="AW25" s="1121" t="s">
        <v>1559</v>
      </c>
      <c r="AX25" s="1121" t="s">
        <v>1559</v>
      </c>
      <c r="AZ25" s="1121" t="s">
        <v>1560</v>
      </c>
      <c r="BB25" s="1121" t="s">
        <v>1561</v>
      </c>
      <c r="BC25" s="1121" t="s">
        <v>1554</v>
      </c>
      <c r="BE25" s="1121">
        <v>2023</v>
      </c>
      <c r="BH25" s="1069" t="s">
        <v>1486</v>
      </c>
      <c r="BJ25" s="1069" t="s">
        <v>1511</v>
      </c>
      <c r="BL25" s="1069" t="s">
        <v>1511</v>
      </c>
      <c r="BQ25" s="1282">
        <v>4190070</v>
      </c>
      <c r="BR25" s="1069" t="s">
        <v>1562</v>
      </c>
      <c r="BS25" s="1430"/>
      <c r="BT25" s="1282">
        <v>4189677</v>
      </c>
      <c r="BU25" s="1069" t="s">
        <v>1563</v>
      </c>
      <c r="BV25" s="1071"/>
      <c r="BW25" s="1071"/>
    </row>
    <row customHeight="1" ht="11.25">
      <c r="A26" s="1075" t="s">
        <v>1564</v>
      </c>
      <c r="B26" s="1076">
        <v>2024</v>
      </c>
      <c r="J26" s="1732" t="s">
        <v>1565</v>
      </c>
      <c r="AX26" s="1121" t="s">
        <v>1566</v>
      </c>
      <c r="AZ26" s="1121" t="s">
        <v>1430</v>
      </c>
      <c r="BB26" s="1121" t="s">
        <v>1567</v>
      </c>
      <c r="BC26" s="1121" t="s">
        <v>1554</v>
      </c>
      <c r="BE26" s="1121">
        <v>2024</v>
      </c>
      <c r="BH26" s="1069" t="s">
        <v>1497</v>
      </c>
      <c r="BJ26" s="1069" t="s">
        <v>1448</v>
      </c>
      <c r="BL26" s="1069" t="s">
        <v>1448</v>
      </c>
      <c r="BQ26" s="1282">
        <v>4190071</v>
      </c>
      <c r="BR26" s="1069" t="s">
        <v>1568</v>
      </c>
      <c r="BS26" s="1430"/>
      <c r="BV26" s="1071"/>
      <c r="BW26" s="1071"/>
    </row>
    <row customHeight="1" ht="11.25">
      <c r="A27" s="1075" t="s">
        <v>1569</v>
      </c>
      <c r="B27" s="1076">
        <v>2025</v>
      </c>
      <c r="J27" s="177" t="s">
        <v>532</v>
      </c>
      <c r="AX27" s="1121" t="s">
        <v>1570</v>
      </c>
      <c r="BB27" s="1121" t="s">
        <v>1571</v>
      </c>
      <c r="BC27" s="1121" t="s">
        <v>1554</v>
      </c>
      <c r="BE27" s="1121">
        <v>2025</v>
      </c>
      <c r="BH27" s="1071" t="s">
        <v>28</v>
      </c>
      <c r="BJ27" s="1069" t="s">
        <v>1455</v>
      </c>
      <c r="BL27" s="1069" t="s">
        <v>1455</v>
      </c>
      <c r="BN27" s="1071" t="s">
        <v>28</v>
      </c>
      <c r="BQ27" s="1282">
        <v>4190072</v>
      </c>
      <c r="BR27" s="1069" t="s">
        <v>1572</v>
      </c>
      <c r="BS27" s="1430"/>
      <c r="BV27" s="1071"/>
      <c r="BW27" s="1071"/>
    </row>
    <row customHeight="1" ht="11.25">
      <c r="A28" s="1075" t="s">
        <v>1573</v>
      </c>
      <c r="D28" s="1102"/>
      <c r="E28" s="1103"/>
      <c r="F28" s="1103"/>
      <c r="H28" s="1104" t="s">
        <v>1574</v>
      </c>
      <c r="AX28" s="1121" t="s">
        <v>1575</v>
      </c>
      <c r="AZ28" s="1068" t="s">
        <v>1576</v>
      </c>
      <c r="BB28" s="1121" t="s">
        <v>1577</v>
      </c>
      <c r="BC28" s="1121" t="s">
        <v>1578</v>
      </c>
      <c r="BE28" s="1121">
        <v>2026</v>
      </c>
      <c r="BH28" s="1071" t="s">
        <v>28</v>
      </c>
      <c r="BJ28" s="1069" t="s">
        <v>1462</v>
      </c>
      <c r="BL28" s="1069" t="s">
        <v>1462</v>
      </c>
      <c r="BN28" s="1071" t="s">
        <v>28</v>
      </c>
      <c r="BQ28" s="1282">
        <v>4190073</v>
      </c>
      <c r="BR28" s="1069" t="s">
        <v>1579</v>
      </c>
      <c r="BS28" s="1430"/>
      <c r="BV28" s="1071"/>
      <c r="BW28" s="1071"/>
    </row>
    <row customHeight="1" ht="11.25">
      <c r="A29" s="1075" t="s">
        <v>1580</v>
      </c>
      <c r="D29" s="1105" t="s">
        <v>1581</v>
      </c>
      <c r="E29" s="1106" t="str">
        <f>IF(TEMPLATE_GROUP="","",INDEX(StartDateList,MATCH(TEMPLATE_GROUP,CodeTemplateList,0),1))</f>
        <v>01.01.2026</v>
      </c>
      <c r="F29" s="1106" t="str">
        <f>IF(TEMPLATE_GROUP="","",INDEX(EndDateList,MATCH(TEMPLATE_GROUP,CodeTemplateList,0),1))</f>
        <v>31.12.2026</v>
      </c>
      <c r="H29" s="1107" t="s">
        <v>1582</v>
      </c>
      <c r="AX29" s="1121" t="s">
        <v>1583</v>
      </c>
      <c r="AZ29" s="1121" t="s">
        <v>1228</v>
      </c>
      <c r="BB29" s="1121" t="s">
        <v>1430</v>
      </c>
      <c r="BC29" s="1092"/>
      <c r="BE29" s="1121">
        <v>2027</v>
      </c>
      <c r="BJ29" s="1069" t="s">
        <v>1470</v>
      </c>
      <c r="BL29" s="1069" t="s">
        <v>1470</v>
      </c>
    </row>
    <row customHeight="1" ht="11.25">
      <c r="A30" s="1075" t="s">
        <v>1584</v>
      </c>
      <c r="D30" s="1108"/>
      <c r="E30" s="1109"/>
      <c r="F30" s="1109"/>
      <c r="AX30" s="1121" t="s">
        <v>1585</v>
      </c>
      <c r="AZ30" s="1121" t="s">
        <v>1256</v>
      </c>
      <c r="BE30" s="1121">
        <v>2028</v>
      </c>
      <c r="BJ30" s="1069" t="s">
        <v>1586</v>
      </c>
      <c r="BL30" s="1069" t="s">
        <v>1586</v>
      </c>
    </row>
    <row customHeight="1" ht="12.75">
      <c r="A31" s="1075" t="s">
        <v>1587</v>
      </c>
      <c r="D31" s="1102"/>
      <c r="E31" s="1103"/>
      <c r="F31" s="1103"/>
      <c r="H31" s="1110"/>
      <c r="AX31" s="1121" t="s">
        <v>1588</v>
      </c>
      <c r="AZ31" s="1121" t="s">
        <v>547</v>
      </c>
      <c r="BE31" s="1121">
        <v>2029</v>
      </c>
      <c r="BJ31" s="1069" t="s">
        <v>1589</v>
      </c>
      <c r="BL31" s="1069" t="s">
        <v>1589</v>
      </c>
    </row>
    <row customHeight="1" ht="11.25">
      <c r="A32" s="1075" t="s">
        <v>1590</v>
      </c>
      <c r="D32" s="1105" t="s">
        <v>1591</v>
      </c>
      <c r="E32" s="1106" t="str">
        <f>IF(TEMPLATE_GROUP="","",INDEX(StartDateList,MATCH(TEMPLATE_GROUP,CodeTemplateList,0),1))</f>
        <v>01.01.2026</v>
      </c>
      <c r="F32" s="1106" t="str">
        <f>IF(TEMPLATE_GROUP="","",INDEX(EndDateList,MATCH(TEMPLATE_GROUP,CodeTemplateList,0),1))</f>
        <v>31.12.2026</v>
      </c>
      <c r="H32" s="1111" t="s">
        <v>1592</v>
      </c>
      <c r="O32" s="1075" t="s">
        <v>1226</v>
      </c>
      <c r="AX32" s="1121" t="s">
        <v>1593</v>
      </c>
      <c r="AZ32" s="1121" t="s">
        <v>545</v>
      </c>
      <c r="BE32" s="1121">
        <v>2030</v>
      </c>
      <c r="BJ32" s="1069" t="s">
        <v>1479</v>
      </c>
      <c r="BL32" s="1069" t="s">
        <v>1479</v>
      </c>
    </row>
    <row customHeight="1" ht="11.25">
      <c r="A33" s="1075" t="s">
        <v>1594</v>
      </c>
      <c r="O33" s="1075" t="s">
        <v>1253</v>
      </c>
      <c r="AX33" s="1121" t="s">
        <v>1595</v>
      </c>
      <c r="AZ33" s="1121" t="s">
        <v>1227</v>
      </c>
      <c r="BE33" s="1121">
        <v>2031</v>
      </c>
      <c r="BJ33" s="1069" t="s">
        <v>1486</v>
      </c>
      <c r="BL33" s="1069" t="s">
        <v>1486</v>
      </c>
    </row>
    <row customHeight="1" ht="11.25">
      <c r="A34" s="1075" t="s">
        <v>1596</v>
      </c>
      <c r="O34" s="1075" t="s">
        <v>1289</v>
      </c>
      <c r="AX34" s="1121" t="s">
        <v>1597</v>
      </c>
      <c r="BE34" s="1121">
        <v>2032</v>
      </c>
      <c r="BJ34" s="1069" t="s">
        <v>1497</v>
      </c>
      <c r="BL34" s="1069" t="s">
        <v>1497</v>
      </c>
    </row>
    <row customHeight="1" ht="11.25">
      <c r="A35" s="1075" t="s">
        <v>1598</v>
      </c>
      <c r="O35" s="1075" t="s">
        <v>1322</v>
      </c>
      <c r="AX35" s="1121" t="s">
        <v>1599</v>
      </c>
      <c r="AZ35" s="1068" t="s">
        <v>1600</v>
      </c>
      <c r="BE35" s="1121">
        <v>2033</v>
      </c>
      <c r="BL35" s="1069" t="s">
        <v>1601</v>
      </c>
    </row>
    <row customHeight="1" ht="11.25">
      <c r="A36" s="1871" t="s">
        <v>1602</v>
      </c>
      <c r="D36" s="1112" t="s">
        <v>1603</v>
      </c>
      <c r="E36" s="1113" t="s">
        <v>899</v>
      </c>
      <c r="F36" s="1114" t="str">
        <f>INDEX(E37:E41,MATCH(TEMPLATE_SPHERE,F37:F41,0))</f>
        <v>горячего водоснабжения</v>
      </c>
      <c r="G36" s="1114" t="str">
        <f>INDEX(G37:G41,MATCH(TEMPLATE_SPHERE,F37:F41,0))</f>
        <v>горячее водоснабжение</v>
      </c>
      <c r="O36" s="1075" t="s">
        <v>1346</v>
      </c>
      <c r="AX36" s="1121" t="s">
        <v>1604</v>
      </c>
      <c r="AZ36" s="1121" t="s">
        <v>1227</v>
      </c>
      <c r="BE36" s="1121">
        <v>2034</v>
      </c>
      <c r="BL36" s="1069" t="s">
        <v>1605</v>
      </c>
    </row>
    <row customHeight="1" ht="11.25">
      <c r="A37" s="1075" t="s">
        <v>1606</v>
      </c>
      <c r="E37" s="408" t="s">
        <v>1607</v>
      </c>
      <c r="F37" s="1115" t="s">
        <v>813</v>
      </c>
      <c r="G37" s="408" t="s">
        <v>1608</v>
      </c>
      <c r="O37" s="1075" t="s">
        <v>1365</v>
      </c>
      <c r="AX37" s="1121" t="s">
        <v>1609</v>
      </c>
      <c r="AZ37" s="1121" t="s">
        <v>1255</v>
      </c>
      <c r="BE37" s="1121">
        <v>2035</v>
      </c>
    </row>
    <row customHeight="1" ht="11.25">
      <c r="A38" s="1075" t="s">
        <v>1610</v>
      </c>
      <c r="E38" s="408" t="s">
        <v>1611</v>
      </c>
      <c r="F38" s="1116" t="s">
        <v>859</v>
      </c>
      <c r="G38" s="408" t="s">
        <v>1612</v>
      </c>
      <c r="O38" s="1075" t="s">
        <v>1382</v>
      </c>
      <c r="AX38" s="1121" t="s">
        <v>1613</v>
      </c>
      <c r="AZ38" s="1121" t="s">
        <v>1290</v>
      </c>
      <c r="BE38" s="1121">
        <v>2036</v>
      </c>
      <c r="BH38" s="1068" t="s">
        <v>1614</v>
      </c>
      <c r="BJ38" s="1068" t="s">
        <v>1615</v>
      </c>
      <c r="BL38" s="1068" t="s">
        <v>1616</v>
      </c>
      <c r="BN38" s="1068" t="s">
        <v>1617</v>
      </c>
    </row>
    <row customHeight="1" ht="11.25">
      <c r="A39" s="1075" t="s">
        <v>1618</v>
      </c>
      <c r="E39" s="408" t="s">
        <v>1619</v>
      </c>
      <c r="F39" s="1116" t="s">
        <v>912</v>
      </c>
      <c r="G39" s="408" t="s">
        <v>1620</v>
      </c>
      <c r="O39" s="1075" t="s">
        <v>1398</v>
      </c>
      <c r="AX39" s="1121" t="s">
        <v>1621</v>
      </c>
      <c r="AZ39" s="1121" t="s">
        <v>1323</v>
      </c>
      <c r="BE39" s="1121">
        <v>2037</v>
      </c>
      <c r="BH39" s="1069" t="s">
        <v>1622</v>
      </c>
      <c r="BJ39" s="1218" t="s">
        <v>1622</v>
      </c>
      <c r="BL39" s="1218" t="s">
        <v>1622</v>
      </c>
      <c r="BN39" s="1069" t="s">
        <v>1623</v>
      </c>
    </row>
    <row customHeight="1" ht="11.25">
      <c r="A40" s="1075" t="s">
        <v>1624</v>
      </c>
      <c r="E40" s="408" t="s">
        <v>1625</v>
      </c>
      <c r="F40" s="1116" t="s">
        <v>899</v>
      </c>
      <c r="G40" s="408" t="s">
        <v>1626</v>
      </c>
      <c r="O40" s="1075" t="s">
        <v>1414</v>
      </c>
      <c r="AX40" s="1121" t="s">
        <v>1627</v>
      </c>
      <c r="BE40" s="1121">
        <v>2038</v>
      </c>
      <c r="BH40" s="1069" t="s">
        <v>1628</v>
      </c>
      <c r="BJ40" s="1218" t="s">
        <v>1032</v>
      </c>
      <c r="BL40" s="1218" t="s">
        <v>1032</v>
      </c>
      <c r="BN40" s="1069" t="s">
        <v>1066</v>
      </c>
    </row>
    <row customHeight="1" ht="11.25">
      <c r="A41" s="1075" t="s">
        <v>1629</v>
      </c>
      <c r="E41" s="408" t="s">
        <v>1630</v>
      </c>
      <c r="F41" s="1116" t="s">
        <v>1631</v>
      </c>
      <c r="G41" s="408" t="s">
        <v>1630</v>
      </c>
      <c r="O41" s="1075" t="s">
        <v>1430</v>
      </c>
      <c r="AX41" s="1121" t="s">
        <v>1632</v>
      </c>
      <c r="AZ41" s="1068" t="s">
        <v>1633</v>
      </c>
      <c r="BE41" s="1121">
        <v>2039</v>
      </c>
      <c r="BH41" s="1069" t="s">
        <v>1634</v>
      </c>
      <c r="BJ41" s="1218" t="s">
        <v>1028</v>
      </c>
      <c r="BL41" s="1218" t="s">
        <v>1028</v>
      </c>
      <c r="BN41" s="1069" t="s">
        <v>1053</v>
      </c>
    </row>
    <row customHeight="1" ht="11.25">
      <c r="A42" s="1075" t="s">
        <v>1635</v>
      </c>
      <c r="AX42" s="1121" t="s">
        <v>1636</v>
      </c>
      <c r="AZ42" s="1121" t="s">
        <v>1226</v>
      </c>
      <c r="BE42" s="1121">
        <v>2040</v>
      </c>
      <c r="BH42" s="1069" t="s">
        <v>1050</v>
      </c>
      <c r="BJ42" s="1218" t="s">
        <v>1030</v>
      </c>
      <c r="BL42" s="1218" t="s">
        <v>1030</v>
      </c>
      <c r="BN42" s="1069" t="s">
        <v>1637</v>
      </c>
    </row>
    <row customHeight="1" ht="11.25">
      <c r="A43" s="1075" t="s">
        <v>1638</v>
      </c>
      <c r="AX43" s="1121" t="s">
        <v>1639</v>
      </c>
      <c r="AZ43" s="1121" t="s">
        <v>1253</v>
      </c>
      <c r="BE43" s="1121">
        <v>2041</v>
      </c>
      <c r="BH43" s="1069" t="s">
        <v>1640</v>
      </c>
      <c r="BJ43" s="1218" t="s">
        <v>1634</v>
      </c>
      <c r="BL43" s="1218" t="s">
        <v>1634</v>
      </c>
      <c r="BN43" s="1069" t="s">
        <v>1641</v>
      </c>
    </row>
    <row customHeight="1" ht="11.25">
      <c r="A44" s="1075" t="s">
        <v>1642</v>
      </c>
      <c r="G44" s="1095">
        <f>YEAR(TODAY())</f>
        <v>2025</v>
      </c>
      <c r="I44" s="800" t="s">
        <v>1643</v>
      </c>
      <c r="J44" s="1090" t="s">
        <v>1644</v>
      </c>
      <c r="K44" s="1090" t="s">
        <v>1645</v>
      </c>
      <c r="AX44" s="1121" t="s">
        <v>1646</v>
      </c>
      <c r="AZ44" s="1121" t="s">
        <v>1289</v>
      </c>
      <c r="BE44" s="1121">
        <v>2042</v>
      </c>
      <c r="BH44" s="1069" t="s">
        <v>1647</v>
      </c>
      <c r="BJ44" s="1218" t="s">
        <v>1050</v>
      </c>
      <c r="BL44" s="1218" t="s">
        <v>1050</v>
      </c>
      <c r="BN44" s="1069" t="s">
        <v>1648</v>
      </c>
    </row>
    <row customHeight="1" ht="11.25">
      <c r="A45" s="1075" t="s">
        <v>1649</v>
      </c>
      <c r="D45" s="1112" t="s">
        <v>1650</v>
      </c>
      <c r="E45" s="1113" t="s">
        <v>1651</v>
      </c>
      <c r="F45" s="798" t="s">
        <v>1652</v>
      </c>
      <c r="G45" s="797" t="s">
        <v>1653</v>
      </c>
      <c r="H45" s="800" t="s">
        <v>1654</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1655</v>
      </c>
      <c r="AZ45" s="1121" t="s">
        <v>1322</v>
      </c>
      <c r="BE45" s="1121">
        <v>2043</v>
      </c>
      <c r="BH45" s="1069" t="s">
        <v>1656</v>
      </c>
      <c r="BJ45" s="1218" t="s">
        <v>1044</v>
      </c>
      <c r="BL45" s="1218" t="s">
        <v>1044</v>
      </c>
      <c r="BN45" s="1069" t="s">
        <v>1657</v>
      </c>
    </row>
    <row customHeight="1" ht="11.25">
      <c r="A46" s="1075" t="s">
        <v>1658</v>
      </c>
      <c r="E46" s="408" t="s">
        <v>26</v>
      </c>
      <c r="F46" s="1115" t="s">
        <v>1659</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1660</v>
      </c>
      <c r="AZ46" s="1121" t="s">
        <v>1346</v>
      </c>
      <c r="BE46" s="1121">
        <v>2044</v>
      </c>
      <c r="BH46" s="1069" t="s">
        <v>1053</v>
      </c>
      <c r="BJ46" s="1218" t="s">
        <v>1034</v>
      </c>
      <c r="BL46" s="1218" t="s">
        <v>1034</v>
      </c>
      <c r="BN46" s="1069" t="s">
        <v>1661</v>
      </c>
    </row>
    <row customHeight="1" ht="11.25">
      <c r="A47" s="1075" t="s">
        <v>1662</v>
      </c>
      <c r="E47" s="408" t="s">
        <v>33</v>
      </c>
      <c r="F47" s="1116" t="s">
        <v>1663</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1664</v>
      </c>
      <c r="AZ47" s="1121" t="s">
        <v>1365</v>
      </c>
      <c r="BE47" s="1121">
        <v>2045</v>
      </c>
      <c r="BH47" s="1069" t="s">
        <v>1637</v>
      </c>
      <c r="BJ47" s="1218" t="s">
        <v>1036</v>
      </c>
      <c r="BL47" s="1218" t="s">
        <v>1036</v>
      </c>
      <c r="BN47" s="1069" t="s">
        <v>1665</v>
      </c>
    </row>
    <row customHeight="1" ht="11.25">
      <c r="A48" s="1075" t="s">
        <v>1666</v>
      </c>
      <c r="E48" s="408" t="s">
        <v>1667</v>
      </c>
      <c r="F48" s="1116" t="s">
        <v>1668</v>
      </c>
      <c r="G48" s="1117" t="str">
        <f>_xlfn.IFERROR(IF(f_year="","01.01."&amp;CURRENT_YEAR,"01.01."&amp;f_year),"01.01."&amp;CURRENT_YEAR)</f>
        <v>01.01.2025</v>
      </c>
      <c r="H48" s="1117" t="str">
        <f>_xlfn.IFERROR(IF(f_year="","31.12."&amp;CURRENT_YEAR,"31.12."&amp;f_year),"31.12."&amp;CURRENT_YEAR)</f>
        <v>31.12.2025</v>
      </c>
      <c r="I48" s="1743">
        <f>IF(f_year="",TRUE,FALSE)</f>
        <v>1</v>
      </c>
      <c r="J48" s="1746" t="s">
        <v>1669</v>
      </c>
      <c r="K48" s="1747"/>
      <c r="AX48" s="1121" t="s">
        <v>1670</v>
      </c>
      <c r="AZ48" s="1121" t="s">
        <v>1382</v>
      </c>
      <c r="BE48" s="1121">
        <v>2046</v>
      </c>
      <c r="BH48" s="1069" t="s">
        <v>1641</v>
      </c>
      <c r="BJ48" s="1218" t="s">
        <v>1038</v>
      </c>
      <c r="BL48" s="1218" t="s">
        <v>1038</v>
      </c>
      <c r="BN48" s="1069" t="s">
        <v>1671</v>
      </c>
    </row>
    <row customHeight="1" ht="11.25">
      <c r="A49" s="1075" t="s">
        <v>1672</v>
      </c>
      <c r="E49" s="408" t="s">
        <v>1673</v>
      </c>
      <c r="F49" s="1116" t="s">
        <v>1674</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1675</v>
      </c>
      <c r="AZ49" s="1121" t="s">
        <v>1398</v>
      </c>
      <c r="BE49" s="1121">
        <v>2047</v>
      </c>
      <c r="BH49" s="1069" t="s">
        <v>1054</v>
      </c>
      <c r="BJ49" s="1218" t="s">
        <v>1040</v>
      </c>
      <c r="BL49" s="1218" t="s">
        <v>1040</v>
      </c>
    </row>
    <row customHeight="1" ht="11.25">
      <c r="A50" s="1075" t="s">
        <v>1676</v>
      </c>
      <c r="E50" s="408" t="s">
        <v>1677</v>
      </c>
      <c r="F50" s="1116" t="s">
        <v>1024</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1678</v>
      </c>
      <c r="AZ50" s="1121" t="s">
        <v>1414</v>
      </c>
      <c r="BE50" s="1121">
        <v>2048</v>
      </c>
      <c r="BH50" s="1069" t="s">
        <v>1648</v>
      </c>
      <c r="BJ50" s="1218" t="s">
        <v>1042</v>
      </c>
      <c r="BL50" s="1218" t="s">
        <v>1042</v>
      </c>
    </row>
    <row customHeight="1" ht="11.25">
      <c r="A51" s="1075" t="s">
        <v>1679</v>
      </c>
      <c r="E51" s="408" t="s">
        <v>1680</v>
      </c>
      <c r="F51" s="1116" t="s">
        <v>1651</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1681</v>
      </c>
      <c r="AZ51" s="1121" t="s">
        <v>1430</v>
      </c>
      <c r="BE51" s="1121">
        <v>2049</v>
      </c>
      <c r="BH51" s="1069" t="s">
        <v>1657</v>
      </c>
      <c r="BJ51" s="1218" t="s">
        <v>1682</v>
      </c>
      <c r="BL51" s="1218" t="s">
        <v>1682</v>
      </c>
    </row>
    <row customHeight="1" ht="11.25">
      <c r="A52" s="1075" t="s">
        <v>1683</v>
      </c>
      <c r="E52" s="408" t="s">
        <v>1684</v>
      </c>
      <c r="F52" s="1116" t="s">
        <v>1685</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1686</v>
      </c>
      <c r="AZ52" s="1121" t="s">
        <v>1227</v>
      </c>
      <c r="BE52" s="1121">
        <v>2050</v>
      </c>
      <c r="BH52" s="1069" t="s">
        <v>1661</v>
      </c>
      <c r="BJ52" s="1218" t="s">
        <v>1053</v>
      </c>
      <c r="BL52" s="1218" t="s">
        <v>1053</v>
      </c>
    </row>
    <row customHeight="1" ht="11.25">
      <c r="A53" s="1075" t="s">
        <v>1687</v>
      </c>
      <c r="E53" s="408" t="s">
        <v>1688</v>
      </c>
      <c r="F53" s="1116" t="s">
        <v>1688</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1689</v>
      </c>
      <c r="K53" s="1747"/>
      <c r="AX53" s="1121" t="s">
        <v>1690</v>
      </c>
      <c r="BE53" s="1121">
        <v>2051</v>
      </c>
      <c r="BH53" s="1069" t="s">
        <v>1665</v>
      </c>
      <c r="BJ53" s="1218" t="s">
        <v>1637</v>
      </c>
      <c r="BL53" s="1218" t="s">
        <v>1637</v>
      </c>
    </row>
    <row customHeight="1" ht="11.25">
      <c r="A54" s="1075" t="s">
        <v>1691</v>
      </c>
      <c r="AX54" s="1121" t="s">
        <v>1692</v>
      </c>
      <c r="AZ54" s="1068" t="s">
        <v>1693</v>
      </c>
      <c r="BE54" s="1121">
        <v>2052</v>
      </c>
      <c r="BH54" s="1069" t="s">
        <v>1671</v>
      </c>
      <c r="BJ54" s="1218" t="s">
        <v>1641</v>
      </c>
      <c r="BL54" s="1218" t="s">
        <v>1641</v>
      </c>
    </row>
    <row customHeight="1" ht="11.25">
      <c r="A55" s="1075" t="s">
        <v>1694</v>
      </c>
      <c r="AX55" s="1121" t="s">
        <v>1695</v>
      </c>
      <c r="AZ55" s="1121" t="s">
        <v>1229</v>
      </c>
      <c r="BE55" s="1121">
        <v>2053</v>
      </c>
      <c r="BH55" s="1071" t="s">
        <v>28</v>
      </c>
      <c r="BJ55" s="1218" t="s">
        <v>1054</v>
      </c>
      <c r="BL55" s="1218" t="s">
        <v>1054</v>
      </c>
    </row>
    <row customHeight="1" ht="11.25">
      <c r="A56" s="1075" t="s">
        <v>1696</v>
      </c>
      <c r="D56" s="1119" t="s">
        <v>1697</v>
      </c>
      <c r="E56" s="1096" t="s">
        <v>110</v>
      </c>
      <c r="F56" s="1075" t="s">
        <v>1698</v>
      </c>
      <c r="AX56" s="1121" t="s">
        <v>1699</v>
      </c>
      <c r="AZ56" s="1121" t="s">
        <v>1257</v>
      </c>
      <c r="BE56" s="1121">
        <v>2054</v>
      </c>
      <c r="BH56" s="1071" t="s">
        <v>28</v>
      </c>
      <c r="BJ56" s="1218" t="s">
        <v>1648</v>
      </c>
      <c r="BL56" s="1218" t="s">
        <v>1648</v>
      </c>
    </row>
    <row customHeight="1" ht="11.25">
      <c r="A57" s="1075" t="s">
        <v>1700</v>
      </c>
      <c r="D57" s="1119" t="s">
        <v>1701</v>
      </c>
      <c r="E57" s="1096" t="s">
        <v>110</v>
      </c>
      <c r="F57" s="1075" t="s">
        <v>1698</v>
      </c>
      <c r="AX57" s="1121" t="s">
        <v>1702</v>
      </c>
      <c r="AZ57" s="1121" t="s">
        <v>1292</v>
      </c>
      <c r="BE57" s="1121">
        <v>2055</v>
      </c>
      <c r="BJ57" s="1218" t="s">
        <v>1657</v>
      </c>
      <c r="BL57" s="1218" t="s">
        <v>1657</v>
      </c>
    </row>
    <row customHeight="1" ht="11.25">
      <c r="A58" s="1075" t="s">
        <v>1703</v>
      </c>
      <c r="D58" s="1119" t="s">
        <v>1704</v>
      </c>
      <c r="E58" s="1096" t="s">
        <v>110</v>
      </c>
      <c r="F58" s="1075" t="s">
        <v>1698</v>
      </c>
      <c r="AX58" s="1121" t="s">
        <v>1705</v>
      </c>
      <c r="BE58" s="1121">
        <v>2056</v>
      </c>
      <c r="BJ58" s="1218" t="s">
        <v>1661</v>
      </c>
      <c r="BL58" s="1218" t="s">
        <v>1661</v>
      </c>
    </row>
    <row customHeight="1" ht="11.25">
      <c r="A59" s="1075" t="s">
        <v>1706</v>
      </c>
      <c r="D59" s="1119" t="s">
        <v>130</v>
      </c>
      <c r="E59" s="1096" t="s">
        <v>1593</v>
      </c>
      <c r="F59" s="1075" t="s">
        <v>1707</v>
      </c>
      <c r="AX59" s="1121" t="s">
        <v>1708</v>
      </c>
      <c r="AZ59" s="1068" t="s">
        <v>1709</v>
      </c>
      <c r="BE59" s="1121">
        <v>2057</v>
      </c>
      <c r="BJ59" s="1218" t="s">
        <v>1665</v>
      </c>
      <c r="BL59" s="1218" t="s">
        <v>1665</v>
      </c>
    </row>
    <row customHeight="1" ht="11.25">
      <c r="A60" s="1075" t="s">
        <v>1710</v>
      </c>
      <c r="D60" s="1119" t="s">
        <v>1711</v>
      </c>
      <c r="E60" s="1096" t="s">
        <v>1593</v>
      </c>
      <c r="F60" s="1075" t="s">
        <v>1707</v>
      </c>
      <c r="AX60" s="1121" t="s">
        <v>1712</v>
      </c>
      <c r="AZ60" s="1121" t="s">
        <v>1230</v>
      </c>
      <c r="BE60" s="1121">
        <v>2058</v>
      </c>
      <c r="BJ60" s="1218" t="s">
        <v>1671</v>
      </c>
      <c r="BL60" s="1218" t="s">
        <v>1671</v>
      </c>
    </row>
    <row customHeight="1" ht="11.25">
      <c r="A61" s="1075" t="s">
        <v>1713</v>
      </c>
      <c r="D61" s="1119" t="s">
        <v>1714</v>
      </c>
      <c r="E61" s="1096" t="s">
        <v>1593</v>
      </c>
      <c r="F61" s="1075" t="s">
        <v>1707</v>
      </c>
      <c r="AX61" s="1121" t="s">
        <v>1715</v>
      </c>
      <c r="AZ61" s="1121" t="s">
        <v>1258</v>
      </c>
      <c r="BE61" s="1121">
        <v>2059</v>
      </c>
      <c r="BL61" s="1218" t="s">
        <v>1046</v>
      </c>
    </row>
    <row customHeight="1" ht="11.25">
      <c r="A62" s="1075" t="s">
        <v>1716</v>
      </c>
      <c r="D62" s="1119" t="s">
        <v>129</v>
      </c>
      <c r="E62" s="1096">
        <v>30</v>
      </c>
      <c r="F62" s="1075" t="s">
        <v>1707</v>
      </c>
      <c r="AZ62" s="1121" t="s">
        <v>1293</v>
      </c>
      <c r="BE62" s="1121">
        <v>2060</v>
      </c>
      <c r="BL62" s="1218" t="s">
        <v>1048</v>
      </c>
    </row>
    <row customHeight="1" ht="11.25">
      <c r="A63" s="1075" t="s">
        <v>1717</v>
      </c>
      <c r="D63" s="1119" t="s">
        <v>1718</v>
      </c>
      <c r="E63" s="1096">
        <v>30</v>
      </c>
      <c r="F63" s="1075" t="s">
        <v>1707</v>
      </c>
      <c r="AZ63" s="1121" t="s">
        <v>1324</v>
      </c>
      <c r="BE63" s="1121">
        <v>2061</v>
      </c>
    </row>
    <row customHeight="1" ht="11.25">
      <c r="A64" s="1075" t="s">
        <v>1719</v>
      </c>
      <c r="D64" s="1119" t="s">
        <v>1720</v>
      </c>
      <c r="E64" s="1096">
        <v>30</v>
      </c>
      <c r="F64" s="1075" t="s">
        <v>1707</v>
      </c>
      <c r="AZ64" s="1121" t="s">
        <v>1347</v>
      </c>
      <c r="BE64" s="1121">
        <v>2062</v>
      </c>
    </row>
    <row customHeight="1" ht="11.25">
      <c r="A65" s="1075" t="s">
        <v>1721</v>
      </c>
      <c r="D65" s="1075"/>
      <c r="BE65" s="1121">
        <v>2063</v>
      </c>
    </row>
    <row customHeight="1" ht="11.25">
      <c r="A66" s="1075" t="s">
        <v>1722</v>
      </c>
      <c r="AZ66" s="1068" t="s">
        <v>1723</v>
      </c>
      <c r="BE66" s="1121">
        <v>2064</v>
      </c>
    </row>
    <row customHeight="1" ht="11.25">
      <c r="A67" s="1075" t="s">
        <v>1724</v>
      </c>
      <c r="AZ67" s="1121" t="s">
        <v>1231</v>
      </c>
      <c r="BE67" s="1121">
        <v>2065</v>
      </c>
    </row>
    <row customHeight="1" ht="11.25">
      <c r="A68" s="1075" t="s">
        <v>1725</v>
      </c>
      <c r="AZ68" s="1121" t="s">
        <v>1259</v>
      </c>
      <c r="BE68" s="1121">
        <v>2066</v>
      </c>
      <c r="BH68" s="1068" t="s">
        <v>1726</v>
      </c>
      <c r="BJ68" s="1068" t="s">
        <v>1727</v>
      </c>
      <c r="BL68" s="1068" t="s">
        <v>1728</v>
      </c>
      <c r="BN68" s="1068" t="s">
        <v>1729</v>
      </c>
    </row>
    <row customHeight="1" ht="11.25">
      <c r="A69" s="1075" t="s">
        <v>1730</v>
      </c>
      <c r="AZ69" s="1121" t="s">
        <v>1294</v>
      </c>
      <c r="BE69" s="1121">
        <v>2067</v>
      </c>
      <c r="BH69" s="1069" t="s">
        <v>1731</v>
      </c>
      <c r="BI69" s="1118" t="s">
        <v>108</v>
      </c>
      <c r="BJ69" s="1069" t="s">
        <v>1732</v>
      </c>
      <c r="BK69" s="1118" t="s">
        <v>108</v>
      </c>
      <c r="BL69" s="1069" t="s">
        <v>1733</v>
      </c>
      <c r="BM69" s="1071" t="s">
        <v>108</v>
      </c>
      <c r="BN69" s="1069" t="s">
        <v>1734</v>
      </c>
    </row>
    <row customHeight="1" ht="11.25">
      <c r="A70" s="1075" t="s">
        <v>1735</v>
      </c>
      <c r="AZ70" s="1121" t="s">
        <v>1325</v>
      </c>
      <c r="BE70" s="1121">
        <v>2068</v>
      </c>
      <c r="BH70" s="1069" t="s">
        <v>1736</v>
      </c>
      <c r="BJ70" s="1069" t="s">
        <v>1737</v>
      </c>
      <c r="BL70" s="1069" t="s">
        <v>1738</v>
      </c>
      <c r="BN70" s="1069" t="s">
        <v>1739</v>
      </c>
    </row>
    <row customHeight="1" ht="11.25">
      <c r="A71" s="1075" t="s">
        <v>1740</v>
      </c>
      <c r="AZ71" s="1121" t="s">
        <v>1327</v>
      </c>
      <c r="BE71" s="1121">
        <v>2069</v>
      </c>
      <c r="BH71" s="1069" t="s">
        <v>1741</v>
      </c>
      <c r="BI71" s="1118" t="s">
        <v>89</v>
      </c>
      <c r="BJ71" s="1069" t="s">
        <v>1742</v>
      </c>
      <c r="BK71" s="1118" t="s">
        <v>89</v>
      </c>
      <c r="BL71" s="1069" t="s">
        <v>1743</v>
      </c>
      <c r="BM71" s="1071" t="s">
        <v>89</v>
      </c>
      <c r="BN71" s="1069" t="s">
        <v>1744</v>
      </c>
    </row>
    <row customHeight="1" ht="11.25">
      <c r="A72" s="1075" t="s">
        <v>1745</v>
      </c>
      <c r="AZ72" s="1121" t="s">
        <v>19</v>
      </c>
      <c r="BE72" s="1121">
        <v>2070</v>
      </c>
      <c r="BH72" s="1069" t="s">
        <v>1746</v>
      </c>
      <c r="BJ72" s="1069" t="s">
        <v>1746</v>
      </c>
      <c r="BL72" s="1069" t="s">
        <v>1746</v>
      </c>
      <c r="BN72" s="1069" t="s">
        <v>1747</v>
      </c>
    </row>
    <row customHeight="1" ht="11.25">
      <c r="A73" s="1075" t="s">
        <v>1748</v>
      </c>
      <c r="BH73" s="1069" t="s">
        <v>1749</v>
      </c>
      <c r="BI73" s="1118" t="s">
        <v>110</v>
      </c>
      <c r="BJ73" s="1069" t="s">
        <v>1750</v>
      </c>
      <c r="BK73" s="1118" t="s">
        <v>110</v>
      </c>
      <c r="BL73" s="1069" t="s">
        <v>1751</v>
      </c>
      <c r="BM73" s="1071" t="s">
        <v>110</v>
      </c>
      <c r="BN73" s="1069" t="s">
        <v>1752</v>
      </c>
    </row>
    <row customHeight="1" ht="11.25">
      <c r="A74" s="1075" t="s">
        <v>1753</v>
      </c>
      <c r="BH74" s="1069" t="s">
        <v>1754</v>
      </c>
      <c r="BJ74" s="1069" t="s">
        <v>1755</v>
      </c>
      <c r="BL74" s="1069" t="s">
        <v>1756</v>
      </c>
      <c r="BN74" s="1069" t="s">
        <v>1757</v>
      </c>
    </row>
    <row customHeight="1" ht="11.25">
      <c r="A75" s="1075" t="s">
        <v>1758</v>
      </c>
      <c r="AZ75" s="1068" t="s">
        <v>1759</v>
      </c>
      <c r="BH75" s="1069" t="s">
        <v>1760</v>
      </c>
      <c r="BJ75" s="1069" t="s">
        <v>1760</v>
      </c>
      <c r="BL75" s="1069" t="s">
        <v>1760</v>
      </c>
    </row>
    <row customHeight="1" ht="11.25">
      <c r="A76" s="1075" t="s">
        <v>1761</v>
      </c>
      <c r="AZ76" s="1121" t="s">
        <v>1240</v>
      </c>
      <c r="BH76" s="1069" t="s">
        <v>1762</v>
      </c>
      <c r="BJ76" s="1069" t="s">
        <v>1763</v>
      </c>
      <c r="BL76" s="1069" t="s">
        <v>1764</v>
      </c>
    </row>
    <row customHeight="1" ht="11.25">
      <c r="A77" s="1075" t="s">
        <v>1765</v>
      </c>
      <c r="AZ77" s="1121" t="s">
        <v>1269</v>
      </c>
    </row>
    <row customHeight="1" ht="11.25">
      <c r="A78" s="1075" t="s">
        <v>1766</v>
      </c>
      <c r="AZ78" s="1121" t="s">
        <v>1301</v>
      </c>
    </row>
    <row customHeight="1" ht="11.25">
      <c r="A79" s="1075" t="s">
        <v>1767</v>
      </c>
      <c r="AZ79" s="1121" t="s">
        <v>1331</v>
      </c>
      <c r="BH79" s="1068" t="s">
        <v>1768</v>
      </c>
      <c r="BJ79" s="1068" t="s">
        <v>1769</v>
      </c>
      <c r="BL79" s="1068" t="s">
        <v>1770</v>
      </c>
    </row>
    <row customHeight="1" ht="11.25">
      <c r="A80" s="1075" t="s">
        <v>1771</v>
      </c>
      <c r="AZ80" s="1121" t="s">
        <v>1352</v>
      </c>
      <c r="BH80" s="1069" t="s">
        <v>1772</v>
      </c>
      <c r="BJ80" s="1069" t="s">
        <v>1773</v>
      </c>
      <c r="BL80" s="1069" t="s">
        <v>1774</v>
      </c>
    </row>
    <row customHeight="1" ht="11.25">
      <c r="A81" s="1075" t="s">
        <v>1775</v>
      </c>
      <c r="AZ81" s="1121" t="s">
        <v>1369</v>
      </c>
      <c r="BH81" s="1069" t="s">
        <v>1776</v>
      </c>
      <c r="BJ81" s="1069" t="s">
        <v>1777</v>
      </c>
      <c r="BL81" s="1069" t="s">
        <v>1778</v>
      </c>
    </row>
    <row customHeight="1" ht="11.25">
      <c r="A82" s="1075" t="s">
        <v>16</v>
      </c>
      <c r="AZ82" s="1121" t="s">
        <v>1384</v>
      </c>
      <c r="BH82" s="1069" t="s">
        <v>1779</v>
      </c>
      <c r="BJ82" s="1069" t="s">
        <v>1780</v>
      </c>
      <c r="BL82" s="1069" t="s">
        <v>1781</v>
      </c>
    </row>
    <row customHeight="1" ht="11.25">
      <c r="A83" s="1075" t="s">
        <v>1782</v>
      </c>
      <c r="BH83" s="1069" t="s">
        <v>1783</v>
      </c>
      <c r="BJ83" s="1069" t="s">
        <v>1784</v>
      </c>
      <c r="BL83" s="1069" t="s">
        <v>1785</v>
      </c>
    </row>
    <row customHeight="1" ht="11.25">
      <c r="A84" s="1075" t="s">
        <v>1786</v>
      </c>
      <c r="AZ84" s="1068" t="s">
        <v>1787</v>
      </c>
    </row>
    <row customHeight="1" ht="11.25">
      <c r="A85" s="1871" t="s">
        <v>1788</v>
      </c>
      <c r="AZ85" s="1121" t="s">
        <v>1789</v>
      </c>
    </row>
    <row customHeight="1" ht="11.25">
      <c r="A86" s="1075" t="s">
        <v>1790</v>
      </c>
      <c r="AZ86" s="1121" t="s">
        <v>1791</v>
      </c>
      <c r="BH86" s="1068" t="s">
        <v>1792</v>
      </c>
      <c r="BJ86" s="1068" t="s">
        <v>1793</v>
      </c>
      <c r="BL86" s="1068" t="s">
        <v>1794</v>
      </c>
    </row>
    <row customHeight="1" ht="11.25">
      <c r="A87" s="1075" t="s">
        <v>1795</v>
      </c>
      <c r="AZ87" s="1121" t="s">
        <v>1796</v>
      </c>
      <c r="BH87" s="1069" t="s">
        <v>1797</v>
      </c>
      <c r="BJ87" s="1069" t="s">
        <v>1798</v>
      </c>
      <c r="BL87" s="1069" t="s">
        <v>1799</v>
      </c>
    </row>
    <row customHeight="1" ht="11.25">
      <c r="A88" s="1075" t="s">
        <v>1800</v>
      </c>
      <c r="AZ88" s="1607"/>
      <c r="BH88" s="1069" t="s">
        <v>1801</v>
      </c>
      <c r="BJ88" s="1069" t="s">
        <v>1802</v>
      </c>
      <c r="BL88" s="1069" t="s">
        <v>1803</v>
      </c>
    </row>
    <row customHeight="1" ht="11.25">
      <c r="A89" s="1075" t="s">
        <v>1804</v>
      </c>
      <c r="AZ89" s="1068" t="s">
        <v>1805</v>
      </c>
    </row>
    <row customHeight="1" ht="11.25">
      <c r="A90" s="1075" t="s">
        <v>1806</v>
      </c>
      <c r="AZ90" s="1121" t="s">
        <v>1024</v>
      </c>
    </row>
    <row customHeight="1" ht="11.25">
      <c r="A91" s="1075" t="s">
        <v>1807</v>
      </c>
      <c r="AZ91" s="1121" t="s">
        <v>1060</v>
      </c>
      <c r="BH91" s="1068" t="s">
        <v>1808</v>
      </c>
      <c r="BJ91" s="1068" t="s">
        <v>1809</v>
      </c>
      <c r="BL91" s="1068" t="s">
        <v>1810</v>
      </c>
    </row>
    <row customHeight="1" ht="11.25">
      <c r="AZ92" s="1121" t="s">
        <v>1811</v>
      </c>
      <c r="BH92" s="1069" t="s">
        <v>1812</v>
      </c>
      <c r="BJ92" s="1069" t="s">
        <v>1813</v>
      </c>
      <c r="BL92" s="1069" t="s">
        <v>1814</v>
      </c>
    </row>
    <row customHeight="1" ht="11.25">
      <c r="AZ93" s="1121" t="s">
        <v>1815</v>
      </c>
      <c r="BH93" s="1069" t="s">
        <v>1816</v>
      </c>
      <c r="BJ93" s="1069" t="s">
        <v>1817</v>
      </c>
      <c r="BL93" s="1069" t="s">
        <v>1818</v>
      </c>
    </row>
    <row customHeight="1" ht="11.25">
      <c r="AZ94" s="1121" t="s">
        <v>1819</v>
      </c>
    </row>
    <row r="96" customHeight="1" ht="11.25">
      <c r="AZ96" s="1068" t="s">
        <v>1820</v>
      </c>
      <c r="BH96" s="1068" t="s">
        <v>1821</v>
      </c>
      <c r="BJ96" s="1068" t="s">
        <v>1822</v>
      </c>
      <c r="BL96" s="1068" t="s">
        <v>1823</v>
      </c>
      <c r="BN96" s="1068" t="s">
        <v>1824</v>
      </c>
    </row>
    <row customHeight="1" ht="11.25">
      <c r="AZ97" s="1902" t="s">
        <v>1825</v>
      </c>
      <c r="BA97" s="1903" t="s">
        <v>1826</v>
      </c>
      <c r="BH97" s="1069" t="s">
        <v>1827</v>
      </c>
      <c r="BJ97" s="1069" t="s">
        <v>1828</v>
      </c>
      <c r="BL97" s="1069" t="s">
        <v>1829</v>
      </c>
      <c r="BN97" s="1069" t="s">
        <v>1830</v>
      </c>
    </row>
    <row customHeight="1" ht="11.25">
      <c r="AZ98" s="1902" t="s">
        <v>1831</v>
      </c>
      <c r="BA98" s="1903" t="s">
        <v>1832</v>
      </c>
      <c r="BH98" s="1069" t="s">
        <v>1833</v>
      </c>
      <c r="BJ98" s="1069" t="s">
        <v>1834</v>
      </c>
      <c r="BL98" s="1069" t="s">
        <v>1835</v>
      </c>
      <c r="BN98" s="1069" t="s">
        <v>1836</v>
      </c>
    </row>
    <row customHeight="1" ht="22.5">
      <c r="AZ99" s="1902" t="s">
        <v>1837</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1838</v>
      </c>
      <c r="BJ99" s="1069" t="s">
        <v>1839</v>
      </c>
      <c r="BL99" s="1069" t="s">
        <v>1840</v>
      </c>
      <c r="BN99" s="1069" t="s">
        <v>1841</v>
      </c>
    </row>
    <row customHeight="1" ht="22.5">
      <c r="AZ100" s="1902" t="s">
        <v>1842</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1430</v>
      </c>
      <c r="BL100" s="1069" t="s">
        <v>1430</v>
      </c>
      <c r="BN100" s="1069" t="s">
        <v>1843</v>
      </c>
    </row>
    <row customHeight="1" ht="22.5">
      <c r="AZ101" s="1902" t="s">
        <v>1844</v>
      </c>
      <c r="BA101" s="1903" t="s">
        <v>1845</v>
      </c>
      <c r="BN101" s="1069" t="s">
        <v>1846</v>
      </c>
    </row>
    <row customHeight="1" ht="22.5">
      <c r="AZ102" s="1902" t="s">
        <v>1847</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1848</v>
      </c>
    </row>
    <row customHeight="1" ht="11.25">
      <c r="AZ103" s="1902" t="s">
        <v>1849</v>
      </c>
      <c r="BA103" s="1903" t="s">
        <v>1850</v>
      </c>
      <c r="BN103" s="1069" t="s">
        <v>1851</v>
      </c>
    </row>
    <row customHeight="1" ht="11.25">
      <c r="BN104" s="1069" t="s">
        <v>1852</v>
      </c>
    </row>
    <row customHeight="1" ht="11.25">
      <c r="AZ105" s="1693" t="s">
        <v>1853</v>
      </c>
    </row>
    <row customHeight="1" ht="11.25">
      <c r="AZ106" s="1121" t="s">
        <v>1854</v>
      </c>
    </row>
    <row customHeight="1" ht="11.25">
      <c r="AZ107" s="1121" t="s">
        <v>1855</v>
      </c>
      <c r="BH107" s="1068" t="s">
        <v>1856</v>
      </c>
      <c r="BJ107" s="1068" t="s">
        <v>1857</v>
      </c>
      <c r="BL107" s="1068" t="s">
        <v>1858</v>
      </c>
      <c r="BN107" s="1068" t="s">
        <v>1859</v>
      </c>
    </row>
    <row customHeight="1" ht="11.25">
      <c r="AZ108" s="1121" t="s">
        <v>577</v>
      </c>
      <c r="BH108" s="1069" t="s">
        <v>1860</v>
      </c>
      <c r="BJ108" s="1069" t="s">
        <v>1861</v>
      </c>
      <c r="BL108" s="1069" t="s">
        <v>1516</v>
      </c>
      <c r="BN108" s="1069" t="s">
        <v>1862</v>
      </c>
    </row>
    <row customHeight="1" ht="11.25">
      <c r="BH109" s="1069" t="s">
        <v>1863</v>
      </c>
    </row>
    <row customHeight="1" ht="11.25">
      <c r="AZ110" s="1693" t="s">
        <v>1864</v>
      </c>
      <c r="BH110" s="1069" t="s">
        <v>1863</v>
      </c>
    </row>
    <row customHeight="1" ht="11.25">
      <c r="AZ111" s="1902" t="s">
        <v>1825</v>
      </c>
      <c r="BA111" s="1903" t="s">
        <v>1826</v>
      </c>
    </row>
    <row customHeight="1" ht="11.25">
      <c r="AZ112" s="1902" t="s">
        <v>1831</v>
      </c>
      <c r="BA112" s="1903" t="s">
        <v>1832</v>
      </c>
    </row>
    <row customHeight="1" ht="22.5">
      <c r="AZ113" s="1902" t="s">
        <v>1837</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1842</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1865</v>
      </c>
    </row>
    <row customHeight="1" ht="22.5">
      <c r="AZ115" s="1902" t="s">
        <v>1847</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1227</v>
      </c>
    </row>
    <row customHeight="1" ht="11.25">
      <c r="AZ116" s="1902" t="s">
        <v>1849</v>
      </c>
      <c r="BA116" s="1903" t="s">
        <v>1850</v>
      </c>
      <c r="BH116" s="1069" t="s">
        <v>1255</v>
      </c>
    </row>
    <row customHeight="1" ht="11.25">
      <c r="BH117" s="1069" t="s">
        <v>1290</v>
      </c>
    </row>
    <row customHeight="1" ht="11.25">
      <c r="BH118" s="1069"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BD39A-79FE-FE43-1804-2FDFFD2FB9A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302</v>
      </c>
      <c r="J1" s="456" t="s">
        <v>14</v>
      </c>
    </row>
    <row customHeight="1" ht="22.5" hidden="1">
      <c r="A2" s="503"/>
      <c r="B2" s="503"/>
      <c r="C2" s="1731" t="s">
        <v>532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Ульяновская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303</v>
      </c>
      <c r="E9" s="2206"/>
      <c r="F9" s="2206"/>
      <c r="G9" s="2209" t="s">
        <v>304</v>
      </c>
      <c r="J9" s="456">
        <v>11</v>
      </c>
    </row>
    <row customHeight="1" ht="11.549999999999999">
      <c r="A10" s="503"/>
      <c r="B10" s="503"/>
      <c r="C10" s="458"/>
      <c r="D10" s="1475" t="s">
        <v>87</v>
      </c>
      <c r="E10" s="1477" t="s">
        <v>305</v>
      </c>
      <c r="F10" s="1477" t="s">
        <v>306</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ООО "Ресурс"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1866</v>
      </c>
      <c r="F13" s="1522" t="s">
        <v>309</v>
      </c>
      <c r="G13" s="475"/>
      <c r="H13" s="1534"/>
      <c r="J13" s="456">
        <v>19</v>
      </c>
    </row>
    <row customHeight="1" ht="19.95">
      <c r="A14" s="503"/>
      <c r="B14" s="503"/>
      <c r="C14" s="458"/>
      <c r="D14" s="1524" t="s">
        <v>714</v>
      </c>
      <c r="E14" s="1525" t="s">
        <v>1867</v>
      </c>
      <c r="F14" s="1527"/>
      <c r="G14" s="1526" t="s">
        <v>1868</v>
      </c>
      <c r="H14" s="1534"/>
      <c r="J14" s="456">
        <v>19</v>
      </c>
    </row>
    <row customHeight="1" ht="19.95">
      <c r="A15" s="503"/>
      <c r="B15" s="503"/>
      <c r="C15" s="458"/>
      <c r="D15" s="1524" t="s">
        <v>310</v>
      </c>
      <c r="E15" s="1525" t="s">
        <v>1869</v>
      </c>
      <c r="F15" s="1527"/>
      <c r="G15" s="1526" t="s">
        <v>1870</v>
      </c>
      <c r="H15" s="1534"/>
      <c r="J15" s="456">
        <v>19</v>
      </c>
    </row>
    <row customHeight="1" ht="24">
      <c r="A16" s="503"/>
      <c r="B16" s="503"/>
      <c r="C16" s="458"/>
      <c r="D16" s="1524" t="s">
        <v>313</v>
      </c>
      <c r="E16" s="1523" t="s">
        <v>1871</v>
      </c>
      <c r="F16" s="1532"/>
      <c r="G16" s="475" t="s">
        <v>1872</v>
      </c>
      <c r="H16" s="1534"/>
      <c r="J16" s="456">
        <v>23</v>
      </c>
    </row>
    <row customHeight="1" ht="48.29999999999999">
      <c r="A17" s="503"/>
      <c r="B17" s="503"/>
      <c r="C17" s="458"/>
      <c r="D17" s="1521">
        <v>3</v>
      </c>
      <c r="E17" s="1528" t="s">
        <v>1873</v>
      </c>
      <c r="F17" s="1527"/>
      <c r="G17" s="475" t="s">
        <v>1874</v>
      </c>
      <c r="H17" s="1534"/>
      <c r="J17" s="456">
        <v>46</v>
      </c>
    </row>
    <row customHeight="1" ht="48.29999999999999">
      <c r="A18" s="1476">
        <v>1</v>
      </c>
      <c r="B18" s="503"/>
      <c r="C18" s="1478"/>
      <c r="D18" s="1521" t="s">
        <v>90</v>
      </c>
      <c r="E18" s="1528" t="s">
        <v>1875</v>
      </c>
      <c r="F18" s="1527"/>
      <c r="G18" s="475" t="s">
        <v>1874</v>
      </c>
      <c r="H18" s="1534"/>
      <c r="I18" s="853"/>
      <c r="J18" s="456">
        <v>46</v>
      </c>
    </row>
    <row customHeight="1" ht="23.25">
      <c r="A19" s="503"/>
      <c r="B19" s="503"/>
      <c r="C19" s="458"/>
      <c r="D19" s="1521" t="s">
        <v>110</v>
      </c>
      <c r="E19" s="1528" t="s">
        <v>1876</v>
      </c>
      <c r="F19" s="1522" t="s">
        <v>309</v>
      </c>
      <c r="G19" s="2472" t="s">
        <v>1877</v>
      </c>
      <c r="H19" s="476"/>
      <c r="J19" s="456">
        <v>22</v>
      </c>
    </row>
    <row s="1531" customFormat="1" customHeight="1" ht="5.25" hidden="1">
      <c r="A20" s="503"/>
      <c r="B20" s="503"/>
      <c r="C20" s="1530"/>
      <c r="D20" s="1529" t="s">
        <v>1121</v>
      </c>
      <c r="E20" s="1015"/>
      <c r="F20" s="1014"/>
      <c r="G20" s="2473"/>
      <c r="J20" s="1531">
        <v>0</v>
      </c>
    </row>
    <row customHeight="1" ht="15.75">
      <c r="A21" s="503"/>
      <c r="B21" s="503"/>
      <c r="C21" s="458"/>
      <c r="D21" s="468"/>
      <c r="E21" s="416" t="s">
        <v>342</v>
      </c>
      <c r="F21" s="470"/>
      <c r="G21" s="2474"/>
      <c r="H21" s="1534"/>
      <c r="J21" s="456">
        <v>15</v>
      </c>
    </row>
    <row s="502" customFormat="1" customHeight="1" ht="26.25">
      <c r="A22" s="503"/>
      <c r="B22" s="503"/>
      <c r="C22" s="503"/>
      <c r="D22" s="1521" t="s">
        <v>91</v>
      </c>
      <c r="E22" s="475" t="s">
        <v>1878</v>
      </c>
      <c r="F22" s="1527"/>
      <c r="G22" s="475" t="s">
        <v>1879</v>
      </c>
      <c r="H22" s="1533"/>
      <c r="J22" s="502">
        <v>25</v>
      </c>
    </row>
    <row s="502" customFormat="1" customHeight="1" ht="19.95">
      <c r="A23" s="503"/>
      <c r="B23" s="503"/>
      <c r="C23" s="503"/>
      <c r="D23" s="1521" t="s">
        <v>92</v>
      </c>
      <c r="E23" s="1528" t="s">
        <v>1880</v>
      </c>
      <c r="F23" s="1532"/>
      <c r="G23" s="475" t="s">
        <v>1881</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C5FB4-5F77-F9BB-1CC2-E8B75A66210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1882</v>
      </c>
      <c r="G1" s="1632" t="s">
        <v>48</v>
      </c>
      <c r="H1" s="1632" t="s">
        <v>50</v>
      </c>
      <c r="IU1" s="1156" t="s">
        <v>14</v>
      </c>
    </row>
    <row s="1851" customFormat="1" customHeight="1" ht="22.5" hidden="1">
      <c r="A2" s="832"/>
      <c r="B2" s="1161">
        <v>1</v>
      </c>
      <c r="C2" s="1161"/>
      <c r="D2" s="1929" t="s">
        <v>532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303</v>
      </c>
      <c r="F7" s="2103"/>
      <c r="G7" s="2103"/>
      <c r="H7" s="2103"/>
      <c r="I7" s="2103"/>
      <c r="J7" s="2475" t="s">
        <v>304</v>
      </c>
      <c r="K7" s="501"/>
      <c r="L7" s="501"/>
      <c r="M7" s="501"/>
      <c r="N7" s="501"/>
      <c r="O7" s="227"/>
      <c r="P7" s="501"/>
      <c r="Q7" s="226"/>
      <c r="R7" s="226"/>
      <c r="S7" s="226"/>
      <c r="T7" s="226"/>
      <c r="IU7" s="508">
        <v>14</v>
      </c>
    </row>
    <row s="1820" customFormat="1" customHeight="1" ht="21">
      <c r="A8" s="1156"/>
      <c r="B8" s="1161"/>
      <c r="C8" s="1156"/>
      <c r="D8" s="1496"/>
      <c r="E8" s="1549" t="s">
        <v>87</v>
      </c>
      <c r="F8" s="1541" t="s">
        <v>1882</v>
      </c>
      <c r="G8" s="1541" t="s">
        <v>48</v>
      </c>
      <c r="H8" s="1541" t="s">
        <v>50</v>
      </c>
      <c r="I8" s="1541" t="s">
        <v>1883</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1884</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5B269-B776-5F21-1D42-40A84FC3178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532</v>
      </c>
      <c r="E2" s="1890"/>
      <c r="F2" s="1893" t="str">
        <f>IF(ROIV_INFO_NAME="","",ROIV_INFO_NAME)</f>
        <v>ООО "Ресурс"</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303</v>
      </c>
      <c r="F7" s="2103"/>
      <c r="G7" s="2103"/>
      <c r="H7" s="2103"/>
      <c r="I7" s="2103"/>
      <c r="J7" s="2103"/>
      <c r="K7" s="2103"/>
      <c r="L7" s="2475" t="s">
        <v>304</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1885</v>
      </c>
      <c r="H9" s="1538" t="s">
        <v>1886</v>
      </c>
      <c r="I9" s="1538" t="s">
        <v>1887</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"Ресурс"</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1888</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CD12C-FA3A-CB8B-23AE-BA2BA6DB53D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532</v>
      </c>
      <c r="E2" s="1905"/>
      <c r="F2" s="1907" t="str">
        <f>IF(ROIV_INFO_NAME="","",ROIV_INFO_NAME)</f>
        <v>ООО "Ресурс"</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303</v>
      </c>
      <c r="F7" s="2103"/>
      <c r="G7" s="2103"/>
      <c r="H7" s="2103"/>
      <c r="I7" s="2103"/>
      <c r="J7" s="2103"/>
      <c r="K7" s="2103"/>
      <c r="L7" s="2475" t="s">
        <v>304</v>
      </c>
      <c r="M7" s="1625"/>
      <c r="N7" s="1625"/>
      <c r="O7" s="1625"/>
      <c r="P7" s="1625"/>
      <c r="Q7" s="1625"/>
      <c r="R7" s="1625"/>
      <c r="S7" s="226"/>
      <c r="T7" s="226"/>
      <c r="U7" s="226"/>
      <c r="V7" s="226"/>
      <c r="IW7" s="1610">
        <v>14</v>
      </c>
    </row>
    <row s="1820" customFormat="1" customHeight="1" ht="67.2">
      <c r="A8" s="1632"/>
      <c r="B8" s="1367"/>
      <c r="C8" s="1632"/>
      <c r="D8" s="1516"/>
      <c r="E8" s="2479" t="s">
        <v>87</v>
      </c>
      <c r="F8" s="2479" t="s">
        <v>1889</v>
      </c>
      <c r="G8" s="2481" t="s">
        <v>1890</v>
      </c>
      <c r="H8" s="2482"/>
      <c r="I8" s="2483"/>
      <c r="J8" s="2479" t="s">
        <v>1891</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1885</v>
      </c>
      <c r="H9" s="1895" t="s">
        <v>1886</v>
      </c>
      <c r="I9" s="1895" t="s">
        <v>1887</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"Ресурс"</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1888</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DC92E-B6EC-CEF5-3D3B-3FF15271C3C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532</v>
      </c>
      <c r="E2" s="2128">
        <v>1</v>
      </c>
      <c r="F2" s="2304" t="str">
        <f>IF(region_name="","",region_name)</f>
        <v>Ульяновская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1892</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532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303</v>
      </c>
      <c r="F10" s="2128"/>
      <c r="G10" s="2128"/>
      <c r="H10" s="2128"/>
      <c r="I10" s="2128"/>
      <c r="J10" s="2128"/>
      <c r="K10" s="2128"/>
      <c r="L10" s="2128"/>
      <c r="M10" s="2102"/>
      <c r="N10" s="2479" t="s">
        <v>304</v>
      </c>
      <c r="O10" s="501"/>
      <c r="P10" s="501"/>
      <c r="Q10" s="508">
        <v>14</v>
      </c>
    </row>
    <row s="1820" customFormat="1" customHeight="1" ht="44.25">
      <c r="A11" s="1632"/>
      <c r="B11" s="1367"/>
      <c r="C11" s="1632"/>
      <c r="D11" s="1516"/>
      <c r="E11" s="2493" t="s">
        <v>87</v>
      </c>
      <c r="F11" s="2493" t="s">
        <v>307</v>
      </c>
      <c r="G11" s="2493" t="s">
        <v>1893</v>
      </c>
      <c r="H11" s="2493"/>
      <c r="I11" s="2493" t="s">
        <v>1894</v>
      </c>
      <c r="J11" s="2493"/>
      <c r="K11" s="2493"/>
      <c r="L11" s="2493" t="s">
        <v>1895</v>
      </c>
      <c r="M11" s="2481" t="s">
        <v>1896</v>
      </c>
      <c r="N11" s="2492"/>
      <c r="O11" s="1625"/>
      <c r="P11" s="1625"/>
      <c r="Q11" s="1610">
        <v>42</v>
      </c>
    </row>
    <row s="1820" customFormat="1" customHeight="1" ht="29.25">
      <c r="A12" s="1156"/>
      <c r="B12" s="1161"/>
      <c r="C12" s="1156"/>
      <c r="D12" s="1496"/>
      <c r="E12" s="2479"/>
      <c r="F12" s="2493"/>
      <c r="G12" s="1910" t="s">
        <v>1897</v>
      </c>
      <c r="H12" s="1910" t="s">
        <v>311</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Ульяновская область</v>
      </c>
      <c r="G13" s="2488"/>
      <c r="H13" s="2495"/>
      <c r="I13" s="475"/>
      <c r="J13" s="1906">
        <v>1</v>
      </c>
      <c r="K13" s="1919"/>
      <c r="L13" s="1920"/>
      <c r="M13" s="1920"/>
      <c r="N13" s="2489" t="s">
        <v>1898</v>
      </c>
      <c r="O13" s="1536"/>
      <c r="P13" s="512"/>
      <c r="Q13" s="424">
        <v>22</v>
      </c>
    </row>
    <row s="1851" customFormat="1" customHeight="1" ht="23.25">
      <c r="A14" s="2100"/>
      <c r="B14" s="1161"/>
      <c r="C14" s="1161"/>
      <c r="D14" s="802"/>
      <c r="E14" s="2128"/>
      <c r="F14" s="2487"/>
      <c r="G14" s="2488"/>
      <c r="H14" s="2496"/>
      <c r="I14" s="422"/>
      <c r="J14" s="1501"/>
      <c r="K14" s="1501" t="s">
        <v>1892</v>
      </c>
      <c r="L14" s="1544"/>
      <c r="M14" s="1544"/>
      <c r="N14" s="2490"/>
      <c r="O14" s="1536"/>
      <c r="P14" s="512"/>
      <c r="Q14" s="424">
        <v>22</v>
      </c>
    </row>
    <row s="1851" customFormat="1" customHeight="1" ht="23.25">
      <c r="A15" s="2100"/>
      <c r="B15" s="1161"/>
      <c r="C15" s="413"/>
      <c r="D15" s="802"/>
      <c r="E15" s="422"/>
      <c r="F15" s="1501" t="s">
        <v>1884</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BF8FD-42C7-F67E-D376-8861A788A4F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1899</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303</v>
      </c>
      <c r="E8" s="2210"/>
      <c r="F8" s="2210"/>
      <c r="G8" s="2210"/>
      <c r="H8" s="2210"/>
      <c r="I8" s="2210" t="s">
        <v>304</v>
      </c>
      <c r="M8" s="122">
        <v>14</v>
      </c>
    </row>
    <row customHeight="1" ht="29.25">
      <c r="D9" s="2210" t="s">
        <v>87</v>
      </c>
      <c r="E9" s="2210" t="s">
        <v>1900</v>
      </c>
      <c r="F9" s="2210"/>
      <c r="G9" s="2210"/>
      <c r="H9" s="2210"/>
      <c r="I9" s="2210"/>
      <c r="M9" s="122">
        <v>28</v>
      </c>
    </row>
    <row customHeight="1" ht="24">
      <c r="D10" s="2210"/>
      <c r="E10" s="128" t="s">
        <v>1901</v>
      </c>
      <c r="F10" s="128" t="s">
        <v>1902</v>
      </c>
      <c r="G10" s="128" t="s">
        <v>1903</v>
      </c>
      <c r="H10" s="128" t="s">
        <v>393</v>
      </c>
      <c r="I10" s="2210"/>
      <c r="M10" s="122">
        <v>23</v>
      </c>
    </row>
    <row customHeight="1" ht="12" hidden="1">
      <c r="D11" s="88" t="s">
        <v>108</v>
      </c>
      <c r="E11" s="88" t="s">
        <v>90</v>
      </c>
      <c r="F11" s="88" t="s">
        <v>110</v>
      </c>
      <c r="G11" s="88" t="s">
        <v>91</v>
      </c>
      <c r="H11" s="88" t="s">
        <v>92</v>
      </c>
      <c r="I11" s="88" t="s">
        <v>111</v>
      </c>
      <c r="M11" s="122">
        <v>0</v>
      </c>
    </row>
    <row s="1824" customFormat="1" customHeight="1" ht="26.25">
      <c r="A12" s="146" t="s">
        <v>89</v>
      </c>
      <c r="B12" s="126" t="s">
        <v>28</v>
      </c>
      <c r="C12" s="127"/>
      <c r="D12" s="129" t="s">
        <v>108</v>
      </c>
      <c r="E12" s="382"/>
      <c r="F12" s="382"/>
      <c r="G12" s="1735" t="s">
        <v>28</v>
      </c>
      <c r="H12" s="383"/>
      <c r="I12" s="2170" t="s">
        <v>1904</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1905</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73A1F-1A55-5343-A5BC-1974A289ACD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1906</v>
      </c>
      <c r="E7" s="2499"/>
      <c r="F7" s="268"/>
      <c r="J7" s="70">
        <v>22</v>
      </c>
    </row>
    <row customHeight="1" ht="3">
      <c r="C8" s="93"/>
      <c r="D8" s="71"/>
      <c r="E8" s="71"/>
      <c r="J8" s="70">
        <v>3</v>
      </c>
    </row>
    <row customHeight="1" ht="16.8">
      <c r="C9" s="93"/>
      <c r="D9" s="106" t="s">
        <v>87</v>
      </c>
      <c r="E9" s="261" t="s">
        <v>1907</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1908</v>
      </c>
      <c r="J13" s="70">
        <v>12</v>
      </c>
    </row>
    <row customHeight="1" ht="3">
      <c r="J14" s="70">
        <v>3</v>
      </c>
    </row>
    <row customHeight="1" ht="23.25">
      <c r="C15" s="138"/>
      <c r="D15" s="2500" t="s">
        <v>1909</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547F1-1B8C-1A68-9906-981044731C3C}"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5.550781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1910</v>
      </c>
      <c r="E7" s="2101"/>
      <c r="F7" s="268"/>
      <c r="M7" s="70">
        <v>22</v>
      </c>
    </row>
    <row customHeight="1" ht="3">
      <c r="C8" s="93"/>
      <c r="D8" s="71"/>
      <c r="E8" s="71"/>
      <c r="M8" s="70">
        <v>3</v>
      </c>
    </row>
    <row customHeight="1" ht="16.8">
      <c r="C9" s="93"/>
      <c r="D9" s="106" t="s">
        <v>87</v>
      </c>
      <c r="E9" s="109" t="s">
        <v>290</v>
      </c>
      <c r="M9" s="70">
        <v>16</v>
      </c>
    </row>
    <row customHeight="1" ht="12.75">
      <c r="C10" s="93"/>
      <c r="D10" s="88" t="s">
        <v>108</v>
      </c>
      <c r="E10" s="88" t="s">
        <v>109</v>
      </c>
      <c r="M10" s="70">
        <v>12</v>
      </c>
    </row>
    <row customHeight="1" ht="15" hidden="1">
      <c r="C11" s="93"/>
      <c r="D11" s="114">
        <v>0</v>
      </c>
      <c r="E11" s="150"/>
      <c r="M11" s="70">
        <v>0</v>
      </c>
    </row>
    <row customHeight="1" ht="106.66666666666667">
      <c r="A12" s="265"/>
      <c r="B12" s="265"/>
      <c r="C12" s="1818" t="s">
        <v>532</v>
      </c>
      <c r="D12" s="114" t="s">
        <v>108</v>
      </c>
      <c r="E12" s="115" t="s">
        <v>1911</v>
      </c>
      <c r="F12" s="265"/>
      <c r="G12" s="265"/>
      <c r="H12" s="265"/>
      <c r="I12" s="265"/>
      <c r="J12" s="265"/>
      <c r="K12" s="265"/>
      <c r="L12" s="265"/>
      <c r="M12" s="265"/>
    </row>
    <row customHeight="1" ht="14.699999999999998">
      <c r="C13" s="93"/>
      <c r="D13" s="110"/>
      <c r="E13" s="108" t="s">
        <v>1908</v>
      </c>
      <c r="M13" s="70">
        <v>14</v>
      </c>
    </row>
    <row customHeight="1" ht="14.25" hidden="1">
      <c r="A14" s="70" t="s">
        <v>81</v>
      </c>
      <c r="B14" s="70">
        <v>0</v>
      </c>
      <c r="C14" s="92">
        <v>3</v>
      </c>
      <c r="D14" s="70">
        <v>6</v>
      </c>
      <c r="E14" s="70">
        <v>94</v>
      </c>
      <c r="F14" s="70">
        <v>8</v>
      </c>
      <c r="G14" s="70">
        <v>8</v>
      </c>
      <c r="H14" s="70">
        <v>8</v>
      </c>
      <c r="I14" s="70">
        <v>8</v>
      </c>
      <c r="J14" s="70">
        <v>8</v>
      </c>
      <c r="K14" s="70">
        <v>8</v>
      </c>
      <c r="L14" s="70">
        <v>8</v>
      </c>
      <c r="M14" s="70">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C2AAE-D3BD-3754-59E9-EA76A282AAD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282</v>
      </c>
      <c r="M2" s="1554" t="s">
        <v>283</v>
      </c>
      <c r="R2" s="1554" t="s">
        <v>284</v>
      </c>
      <c r="S2" s="1554" t="s">
        <v>283</v>
      </c>
      <c r="X2" s="1554" t="s">
        <v>282</v>
      </c>
      <c r="Y2" s="1554" t="s">
        <v>283</v>
      </c>
      <c r="AD2" s="1554" t="s">
        <v>282</v>
      </c>
      <c r="AE2" s="1554" t="s">
        <v>283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"Ресурс"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121</v>
      </c>
      <c r="G8" s="2194"/>
      <c r="H8" s="2193" t="s">
        <v>87</v>
      </c>
      <c r="I8" s="2194"/>
      <c r="J8" s="2128" t="s">
        <v>122</v>
      </c>
      <c r="K8" s="1557"/>
      <c r="L8" s="2197" t="s">
        <v>286</v>
      </c>
      <c r="M8" s="2197"/>
      <c r="N8" s="2197"/>
      <c r="O8" s="2197"/>
      <c r="P8" s="2197"/>
      <c r="Q8" s="1558"/>
      <c r="R8" s="2097" t="s">
        <v>287</v>
      </c>
      <c r="S8" s="2198"/>
      <c r="T8" s="2198"/>
      <c r="U8" s="2198"/>
      <c r="V8" s="2198"/>
      <c r="W8" s="1558"/>
      <c r="X8" s="2199" t="s">
        <v>288</v>
      </c>
      <c r="Y8" s="2199"/>
      <c r="Z8" s="2199"/>
      <c r="AA8" s="2199"/>
      <c r="AB8" s="2199"/>
      <c r="AC8" s="1559"/>
      <c r="AD8" s="2128" t="s">
        <v>289</v>
      </c>
      <c r="AE8" s="2128"/>
      <c r="AF8" s="2128"/>
      <c r="AG8" s="2128"/>
      <c r="AH8" s="2102"/>
      <c r="AI8" s="2128" t="s">
        <v>290</v>
      </c>
      <c r="AJ8" s="1575"/>
      <c r="BM8" s="294">
        <v>32</v>
      </c>
    </row>
    <row customHeight="1" ht="23.25">
      <c r="D9" s="2128"/>
      <c r="E9" s="2128"/>
      <c r="F9" s="2176" t="s">
        <v>88</v>
      </c>
      <c r="G9" s="2176" t="s">
        <v>127</v>
      </c>
      <c r="H9" s="2195"/>
      <c r="I9" s="2196"/>
      <c r="J9" s="2102"/>
      <c r="K9" s="1560"/>
      <c r="L9" s="2128" t="s">
        <v>291</v>
      </c>
      <c r="M9" s="2102"/>
      <c r="N9" s="2193" t="s">
        <v>87</v>
      </c>
      <c r="O9" s="2194"/>
      <c r="P9" s="2128" t="s">
        <v>128</v>
      </c>
      <c r="Q9" s="1557"/>
      <c r="R9" s="2128" t="s">
        <v>291</v>
      </c>
      <c r="S9" s="2102"/>
      <c r="T9" s="2193" t="s">
        <v>87</v>
      </c>
      <c r="U9" s="2194"/>
      <c r="V9" s="2128" t="s">
        <v>128</v>
      </c>
      <c r="W9" s="1557"/>
      <c r="X9" s="2128" t="s">
        <v>291</v>
      </c>
      <c r="Y9" s="2102"/>
      <c r="Z9" s="2193" t="s">
        <v>87</v>
      </c>
      <c r="AA9" s="2194"/>
      <c r="AB9" s="2128" t="s">
        <v>292</v>
      </c>
      <c r="AC9" s="1557"/>
      <c r="AD9" s="2128" t="s">
        <v>291</v>
      </c>
      <c r="AE9" s="2102"/>
      <c r="AF9" s="2193" t="s">
        <v>87</v>
      </c>
      <c r="AG9" s="2194"/>
      <c r="AH9" s="2102" t="s">
        <v>292</v>
      </c>
      <c r="AI9" s="2128"/>
      <c r="AJ9" s="1575"/>
      <c r="BM9" s="294">
        <v>22</v>
      </c>
    </row>
    <row customHeight="1" ht="24">
      <c r="D10" s="2176"/>
      <c r="E10" s="2176"/>
      <c r="F10" s="2200"/>
      <c r="G10" s="2200"/>
      <c r="H10" s="2201"/>
      <c r="I10" s="2202"/>
      <c r="J10" s="2193"/>
      <c r="K10" s="1560"/>
      <c r="L10" s="1579" t="s">
        <v>293</v>
      </c>
      <c r="M10" s="1574" t="s">
        <v>294</v>
      </c>
      <c r="N10" s="2195"/>
      <c r="O10" s="2196"/>
      <c r="P10" s="2176"/>
      <c r="Q10" s="1557"/>
      <c r="R10" s="1579" t="s">
        <v>293</v>
      </c>
      <c r="S10" s="1574" t="s">
        <v>294</v>
      </c>
      <c r="T10" s="2195"/>
      <c r="U10" s="2196"/>
      <c r="V10" s="2176"/>
      <c r="W10" s="1557"/>
      <c r="X10" s="1579" t="s">
        <v>293</v>
      </c>
      <c r="Y10" s="1574" t="s">
        <v>294</v>
      </c>
      <c r="Z10" s="2195"/>
      <c r="AA10" s="2196"/>
      <c r="AB10" s="2176"/>
      <c r="AC10" s="1557"/>
      <c r="AD10" s="1579" t="s">
        <v>293</v>
      </c>
      <c r="AE10" s="1574" t="s">
        <v>294</v>
      </c>
      <c r="AF10" s="2195"/>
      <c r="AG10" s="2196"/>
      <c r="AH10" s="2193"/>
      <c r="AI10" s="2176"/>
      <c r="AJ10" s="1575"/>
      <c r="AK10" s="255" t="s">
        <v>295</v>
      </c>
      <c r="AL10" s="255" t="s">
        <v>129</v>
      </c>
      <c r="BM10" s="294">
        <v>23</v>
      </c>
    </row>
    <row customHeight="1" ht="15">
      <c r="D11" s="2184" t="s">
        <v>108</v>
      </c>
      <c r="E11" s="2180" t="s">
        <v>296</v>
      </c>
      <c r="F11" s="2180" t="s">
        <v>297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296</v>
      </c>
      <c r="F17" s="2180" t="s">
        <v>298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296</v>
      </c>
      <c r="F23" s="2180" t="s">
        <v>299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296</v>
      </c>
      <c r="F29" s="2180" t="s">
        <v>300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296</v>
      </c>
      <c r="F35" s="2180" t="s">
        <v>301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743A65-9B33-237F-ED1A-F7AC35B9C72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1912</v>
      </c>
      <c r="C2" s="2501"/>
      <c r="D2" s="2501"/>
      <c r="E2" s="269"/>
      <c r="F2" s="90">
        <v>22</v>
      </c>
    </row>
    <row customHeight="1" ht="3">
      <c r="F3" s="90">
        <v>3</v>
      </c>
    </row>
    <row customHeight="1" ht="23.25">
      <c r="B4" s="2615" t="s">
        <v>1913</v>
      </c>
      <c r="C4" s="384" t="s">
        <v>1914</v>
      </c>
      <c r="D4" s="384" t="s">
        <v>1915</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0DD09-43AF-009E-CA9C-9CAEFA9A089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1916</v>
      </c>
    </row>
    <row r="4" s="265" customFormat="1" customHeight="1" ht="15">
      <c r="C4" s="1817"/>
      <c r="D4" s="114"/>
      <c r="E4" s="378"/>
    </row>
    <row r="6" s="1816" customFormat="1" customHeight="1" ht="17.25">
      <c r="A6" s="1816" t="s">
        <v>1917</v>
      </c>
    </row>
    <row r="8" s="265" customFormat="1" customHeight="1" ht="17.25">
      <c r="C8" s="1818"/>
      <c r="D8" s="114"/>
      <c r="E8" s="115"/>
    </row>
    <row r="11" s="1816" customFormat="1" customHeight="1" ht="17.25">
      <c r="A11" s="1816" t="s">
        <v>1918</v>
      </c>
    </row>
    <row r="13" s="1820" customFormat="1" customHeight="1" ht="15">
      <c r="A13" s="2218">
        <v>1</v>
      </c>
      <c r="B13" s="1161"/>
      <c r="C13" s="802" t="s">
        <v>532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1919</v>
      </c>
    </row>
    <row r="19" s="1851" customFormat="1" customHeight="1" ht="15">
      <c r="A19" s="1883"/>
      <c r="B19" s="1367">
        <v>1</v>
      </c>
      <c r="C19" s="1367"/>
      <c r="D19" s="801" t="s">
        <v>532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1920</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532</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1921</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532</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1922</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532</v>
      </c>
      <c r="L34" s="1730" t="s">
        <v>108</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1923</v>
      </c>
    </row>
    <row customHeight="1" ht="11.25"/>
    <row s="456" customFormat="1" customHeight="1" ht="22.5">
      <c r="A39" s="1792"/>
      <c r="B39" s="458"/>
      <c r="C39" s="860"/>
      <c r="D39" s="441"/>
      <c r="E39" s="861"/>
      <c r="F39" s="1813"/>
      <c r="G39" s="1823"/>
      <c r="H39" s="476"/>
    </row>
    <row customHeight="1" ht="11.25"/>
    <row s="1816" customFormat="1" customHeight="1" ht="11.25">
      <c r="A41" s="1816" t="s">
        <v>1924</v>
      </c>
    </row>
    <row customHeight="1" ht="11.25"/>
    <row s="456" customFormat="1" customHeight="1" ht="22.5">
      <c r="A43" s="458"/>
      <c r="B43" s="458"/>
      <c r="C43" s="458"/>
      <c r="D43" s="441"/>
      <c r="E43" s="861"/>
      <c r="F43" s="862"/>
      <c r="G43" s="1823"/>
      <c r="H43" s="476"/>
    </row>
    <row customHeight="1" ht="11.25"/>
    <row s="1816" customFormat="1" customHeight="1" ht="11.25">
      <c r="A45" s="1816" t="s">
        <v>1925</v>
      </c>
    </row>
    <row customHeight="1" ht="11.25"/>
    <row s="456" customFormat="1" customHeight="1" ht="24">
      <c r="A47" s="2203" t="s">
        <v>316</v>
      </c>
      <c r="B47" s="503"/>
      <c r="C47" s="2214"/>
      <c r="D47" s="446" t="str">
        <f>A47</f>
        <v>5.1</v>
      </c>
      <c r="E47" s="443" t="s">
        <v>317</v>
      </c>
      <c r="F47" s="1977" t="s">
        <v>309</v>
      </c>
      <c r="G47" s="445" t="s">
        <v>318</v>
      </c>
      <c r="H47" s="476"/>
      <c r="I47" s="853"/>
    </row>
    <row s="456" customFormat="1" customHeight="1" ht="22.5">
      <c r="A48" s="2203"/>
      <c r="B48" s="503"/>
      <c r="C48" s="2214"/>
      <c r="D48" s="441" t="str">
        <f>D47&amp;".1"</f>
        <v>5.1.1</v>
      </c>
      <c r="E48" s="440" t="s">
        <v>319</v>
      </c>
      <c r="F48" s="1978" t="s">
        <v>28</v>
      </c>
      <c r="G48" s="475"/>
      <c r="H48" s="476"/>
      <c r="I48" s="853"/>
    </row>
    <row s="456" customFormat="1" customHeight="1" ht="22.5">
      <c r="A49" s="2203"/>
      <c r="B49" s="503"/>
      <c r="C49" s="2214"/>
      <c r="D49" s="441" t="str">
        <f>D47&amp;".2"</f>
        <v>5.1.2</v>
      </c>
      <c r="E49" s="440" t="s">
        <v>320</v>
      </c>
      <c r="F49" s="1733" t="s">
        <v>28</v>
      </c>
      <c r="G49" s="445" t="s">
        <v>321</v>
      </c>
      <c r="H49" s="476"/>
      <c r="I49" s="853"/>
    </row>
    <row s="456" customFormat="1" customHeight="1" ht="22.5">
      <c r="A50" s="2203"/>
      <c r="B50" s="503"/>
      <c r="C50" s="2214"/>
      <c r="D50" s="441" t="str">
        <f>D47&amp;".3"</f>
        <v>5.1.3</v>
      </c>
      <c r="E50" s="440" t="s">
        <v>322</v>
      </c>
      <c r="F50" s="1978" t="s">
        <v>28</v>
      </c>
      <c r="G50" s="475"/>
      <c r="H50" s="476"/>
      <c r="I50" s="853"/>
    </row>
    <row s="456" customFormat="1" customHeight="1" ht="22.5">
      <c r="A51" s="2203"/>
      <c r="B51" s="503"/>
      <c r="C51" s="2214"/>
      <c r="D51" s="441" t="str">
        <f>D47&amp;".4"</f>
        <v>5.1.4</v>
      </c>
      <c r="E51" s="440" t="s">
        <v>323</v>
      </c>
      <c r="F51" s="1978" t="s">
        <v>28</v>
      </c>
      <c r="G51" s="445" t="s">
        <v>324</v>
      </c>
      <c r="H51" s="476"/>
      <c r="I51" s="853"/>
    </row>
    <row r="54" s="1816" customFormat="1" customHeight="1" ht="17.25">
      <c r="A54" s="1816" t="s">
        <v>1926</v>
      </c>
    </row>
    <row r="56" s="1613" customFormat="1" customHeight="1" ht="18.75">
      <c r="A56" s="90"/>
      <c r="B56" s="1824"/>
      <c r="C56" s="1824"/>
      <c r="D56" s="1825"/>
      <c r="E56" s="1810"/>
      <c r="F56" s="869">
        <v>13</v>
      </c>
      <c r="G56" s="868"/>
      <c r="H56" s="794"/>
      <c r="I56" s="792"/>
      <c r="J56" s="521" t="s">
        <v>65</v>
      </c>
      <c r="K56" s="1826" t="s">
        <v>28</v>
      </c>
      <c r="L56" s="90"/>
      <c r="M56" s="1637"/>
      <c r="N56" s="1637"/>
      <c r="O56" s="1637"/>
      <c r="P56" s="517" t="s">
        <v>395</v>
      </c>
      <c r="Q56" s="517" t="s">
        <v>396</v>
      </c>
      <c r="R56" s="518" t="s">
        <v>397</v>
      </c>
      <c r="S56" s="1637" t="s">
        <v>398</v>
      </c>
      <c r="T56" s="1637"/>
      <c r="U56" s="1637"/>
      <c r="V56" s="1637"/>
    </row>
    <row r="58" s="1816" customFormat="1" customHeight="1" ht="11.25">
      <c r="A58" s="1816" t="s">
        <v>1927</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384</v>
      </c>
      <c r="AQ60" s="1625" t="s">
        <v>384</v>
      </c>
      <c r="AR60" s="1637"/>
      <c r="AS60" s="1637"/>
    </row>
    <row r="62" s="1816" customFormat="1" customHeight="1" ht="11.25">
      <c r="A62" s="1816" t="s">
        <v>1928</v>
      </c>
    </row>
    <row r="64" s="1824" customFormat="1" customHeight="1" ht="15">
      <c r="A64" s="146" t="s">
        <v>89</v>
      </c>
      <c r="B64" s="126" t="s">
        <v>28</v>
      </c>
      <c r="C64" s="1827"/>
      <c r="D64" s="129"/>
      <c r="E64" s="382"/>
      <c r="F64" s="382"/>
      <c r="G64" s="1804"/>
      <c r="H64" s="1826"/>
      <c r="I64" s="1805"/>
      <c r="K64" s="273"/>
      <c r="L64" s="274"/>
    </row>
    <row r="66" s="1816" customFormat="1" customHeight="1" ht="11.25">
      <c r="A66" s="1816" t="s">
        <v>1929</v>
      </c>
    </row>
    <row r="68" s="1636" customFormat="1" customHeight="1" ht="14.25">
      <c r="A68" s="344"/>
      <c r="B68" s="1161"/>
      <c r="C68" s="377"/>
      <c r="D68" s="1811"/>
      <c r="E68" s="887"/>
      <c r="F68" s="1826"/>
      <c r="G68" s="90"/>
      <c r="I68" s="1625"/>
      <c r="J68" s="1625"/>
    </row>
    <row r="70" s="1816" customFormat="1" customHeight="1" ht="11.25">
      <c r="A70" s="1816" t="s">
        <v>1930</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1931</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1932</v>
      </c>
    </row>
    <row r="75" s="1816" customFormat="1" customHeight="1" ht="11.25">
      <c r="A75" s="1816" t="s">
        <v>1933</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1931</v>
      </c>
    </row>
    <row r="79" s="1816" customFormat="1" customHeight="1" ht="11.25">
      <c r="A79" s="1816" t="s">
        <v>1934</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379</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1935</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1936</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1937</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1938</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1939</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379</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1937</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1940</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1941</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1942</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1943</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615</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570</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571</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616</v>
      </c>
      <c r="F118" s="2377"/>
      <c r="G118" s="2377"/>
      <c r="H118" s="2377"/>
      <c r="I118" s="2377"/>
      <c r="J118" s="2377"/>
      <c r="K118" s="2377"/>
      <c r="L118" s="2377"/>
      <c r="M118" s="2377"/>
      <c r="N118" s="2377"/>
      <c r="O118" s="2377"/>
      <c r="P118" s="2377"/>
      <c r="Q118" s="559">
        <f>SUMIF(T119:T120,"i",Q119:Q120)</f>
        <v>0</v>
      </c>
      <c r="R118" s="1018"/>
      <c r="S118" s="1799" t="s">
        <v>617</v>
      </c>
      <c r="T118" s="718" t="s">
        <v>618</v>
      </c>
      <c r="U118" s="2375">
        <v>1</v>
      </c>
      <c r="V118" s="2375" t="s">
        <v>581</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1944</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619</v>
      </c>
      <c r="F121" s="2377"/>
      <c r="G121" s="2377"/>
      <c r="H121" s="2377"/>
      <c r="I121" s="2377"/>
      <c r="J121" s="2377"/>
      <c r="K121" s="2377"/>
      <c r="L121" s="2377"/>
      <c r="M121" s="2377"/>
      <c r="N121" s="2377"/>
      <c r="O121" s="2377"/>
      <c r="P121" s="2377"/>
      <c r="Q121" s="559">
        <f>SUMIF(T122:T123,"i",Q122:Q123)</f>
        <v>0</v>
      </c>
      <c r="R121" s="1018"/>
      <c r="S121" s="1799" t="s">
        <v>620</v>
      </c>
      <c r="T121" s="718" t="s">
        <v>618</v>
      </c>
      <c r="U121" s="2375">
        <v>1</v>
      </c>
      <c r="V121" s="2375" t="s">
        <v>581</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1944</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1945</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615</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570</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571</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616</v>
      </c>
      <c r="F130" s="2377"/>
      <c r="G130" s="2377"/>
      <c r="H130" s="2377"/>
      <c r="I130" s="2377"/>
      <c r="J130" s="2377"/>
      <c r="K130" s="2377"/>
      <c r="L130" s="2377"/>
      <c r="M130" s="2377"/>
      <c r="N130" s="2377"/>
      <c r="O130" s="2377"/>
      <c r="P130" s="2377"/>
      <c r="Q130" s="559">
        <f>SUMIF(T131:T132,"i",Q131:Q132)</f>
        <v>0</v>
      </c>
      <c r="R130" s="1018"/>
      <c r="S130" s="1799" t="s">
        <v>617</v>
      </c>
      <c r="T130" s="718" t="s">
        <v>618</v>
      </c>
      <c r="U130" s="2375">
        <v>1</v>
      </c>
      <c r="V130" s="2375" t="s">
        <v>581</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1944</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618</v>
      </c>
      <c r="U133" s="2375">
        <v>1</v>
      </c>
      <c r="V133" s="2375" t="s">
        <v>581</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1946</v>
      </c>
    </row>
    <row r="139" s="1851" customFormat="1" customHeight="1" ht="45">
      <c r="A139" s="1807"/>
      <c r="B139" s="1161"/>
      <c r="C139" s="413"/>
      <c r="D139" s="90"/>
      <c r="E139" s="2573"/>
      <c r="F139" s="2109" t="s">
        <v>108</v>
      </c>
      <c r="G139" s="2576" t="s">
        <v>28</v>
      </c>
      <c r="H139" s="290"/>
      <c r="I139" s="638" t="s">
        <v>108</v>
      </c>
      <c r="J139" s="1808" t="s">
        <v>1947</v>
      </c>
      <c r="K139" s="639" t="s">
        <v>552</v>
      </c>
      <c r="L139" s="2225" t="s">
        <v>552</v>
      </c>
      <c r="M139" s="2578"/>
      <c r="N139" s="639" t="s">
        <v>552</v>
      </c>
      <c r="O139" s="639" t="s">
        <v>552</v>
      </c>
      <c r="P139" s="639" t="s">
        <v>552</v>
      </c>
      <c r="Q139" s="640">
        <f>SUM(Q140:Q142)</f>
        <v>0</v>
      </c>
      <c r="R139" s="640">
        <f>IF(R136=0,0,(Q136/R136)*100)</f>
        <v>0</v>
      </c>
      <c r="S139" s="2180"/>
      <c r="T139" s="718" t="s">
        <v>618</v>
      </c>
      <c r="U139" s="90"/>
      <c r="V139" s="90"/>
      <c r="AC139" s="90"/>
    </row>
    <row s="1851" customFormat="1" customHeight="1" ht="11.25">
      <c r="A140" s="1807"/>
      <c r="B140" s="1161"/>
      <c r="C140" s="413"/>
      <c r="D140" s="90"/>
      <c r="E140" s="2574"/>
      <c r="F140" s="2109"/>
      <c r="G140" s="2576"/>
      <c r="H140" s="2128"/>
      <c r="I140" s="2516" t="s">
        <v>1027</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1948</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1949</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1027</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1948</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1950</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108</v>
      </c>
      <c r="N154" s="2505" t="str">
        <f>IF(Z154="","",INDEX(TERRITORY_MR_LIST,MATCH(Z154,TERRITORY_LIST_ID,0)))</f>
        <v/>
      </c>
      <c r="O154" s="2186" t="s">
        <v>65</v>
      </c>
      <c r="P154" s="2109"/>
      <c r="Q154" s="2109" t="s">
        <v>108</v>
      </c>
      <c r="R154" s="2503" t="s">
        <v>28</v>
      </c>
      <c r="S154" s="2108" t="s">
        <v>65</v>
      </c>
      <c r="T154" s="1812"/>
      <c r="U154" s="1812" t="s">
        <v>108</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254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255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256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108</v>
      </c>
      <c r="N160" s="2505" t="str">
        <f>IF(Z160="","",INDEX(TERRITORY_MR_LIST,MATCH(Z160,TERRITORY_LIST_ID,0)))</f>
        <v/>
      </c>
      <c r="O160" s="2186" t="s">
        <v>65</v>
      </c>
      <c r="P160" s="2109"/>
      <c r="Q160" s="2109" t="s">
        <v>108</v>
      </c>
      <c r="R160" s="2503" t="s">
        <v>28</v>
      </c>
      <c r="S160" s="2108" t="s">
        <v>65</v>
      </c>
      <c r="T160" s="1812"/>
      <c r="U160" s="1812" t="s">
        <v>108</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254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255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65</v>
      </c>
      <c r="P165" s="2109"/>
      <c r="Q165" s="2109" t="s">
        <v>108</v>
      </c>
      <c r="R165" s="2503" t="s">
        <v>28</v>
      </c>
      <c r="S165" s="2108" t="s">
        <v>65</v>
      </c>
      <c r="T165" s="1812"/>
      <c r="U165" s="1812" t="s">
        <v>108</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254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28</v>
      </c>
      <c r="S169" s="2108" t="s">
        <v>65</v>
      </c>
      <c r="T169" s="1812"/>
      <c r="U169" s="1812" t="s">
        <v>108</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1951</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108</v>
      </c>
      <c r="N176" s="2505" t="str">
        <f>IF(Z176="","",INDEX(TERRITORY_MR_LIST,MATCH(Z176,TERRITORY_LIST_ID,0)))</f>
        <v/>
      </c>
      <c r="O176" s="2186" t="s">
        <v>65</v>
      </c>
      <c r="P176" s="2109"/>
      <c r="Q176" s="2109" t="s">
        <v>108</v>
      </c>
      <c r="R176" s="2503" t="s">
        <v>28</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254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255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256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108</v>
      </c>
      <c r="N182" s="2505" t="str">
        <f>IF(Z182="","",INDEX(TERRITORY_MR_LIST,MATCH(Z182,TERRITORY_LIST_ID,0)))</f>
        <v/>
      </c>
      <c r="O182" s="2186" t="s">
        <v>65</v>
      </c>
      <c r="P182" s="2109"/>
      <c r="Q182" s="2109" t="s">
        <v>108</v>
      </c>
      <c r="R182" s="2503" t="s">
        <v>28</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254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255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65</v>
      </c>
      <c r="P187" s="2109"/>
      <c r="Q187" s="2109" t="s">
        <v>108</v>
      </c>
      <c r="R187" s="2503" t="s">
        <v>28</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254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28</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1952</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108</v>
      </c>
      <c r="P202" s="2518"/>
      <c r="Q202" s="1581"/>
      <c r="R202" s="2186" t="s">
        <v>65</v>
      </c>
      <c r="S202" s="2186" t="s">
        <v>65</v>
      </c>
      <c r="T202" s="1856"/>
      <c r="U202" s="2109" t="s">
        <v>108</v>
      </c>
      <c r="V202" s="2525" t="str">
        <f>IF(AK202="","",INDEX(TERRITORY_MR_LIST,MATCH(AK202,TERRITORY_LIST_ID,0)))</f>
        <v/>
      </c>
      <c r="W202" s="1582"/>
      <c r="X202" s="2186" t="s">
        <v>65</v>
      </c>
      <c r="Y202" s="2186" t="s">
        <v>19</v>
      </c>
      <c r="Z202" s="1565"/>
      <c r="AA202" s="2109" t="s">
        <v>108</v>
      </c>
      <c r="AB202" s="2527"/>
      <c r="AC202" s="1583"/>
      <c r="AD202" s="2186" t="s">
        <v>65</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1953</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1954</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1955</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256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37911-441F-C64F-E755-E9BAE7D37E1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1956</v>
      </c>
      <c r="B1" s="847"/>
      <c r="C1" s="983" t="s">
        <v>1957</v>
      </c>
      <c r="D1" s="981" t="s">
        <v>813</v>
      </c>
      <c r="E1" s="981" t="s">
        <v>859</v>
      </c>
      <c r="F1" s="981" t="s">
        <v>912</v>
      </c>
      <c r="G1" s="981" t="s">
        <v>899</v>
      </c>
      <c r="H1" s="981" t="s">
        <v>1631</v>
      </c>
    </row>
    <row customHeight="1" ht="9">
      <c r="A2" s="984" t="s">
        <v>1958</v>
      </c>
      <c r="B2" s="984"/>
      <c r="C2" s="985" t="str">
        <f>INDEX(TEMPLATE_NUMBER_FORM_LIST,MATCH(TEMPLATE_SPHERE,TEMPLATE_SPHERE_LIST,0))</f>
        <v>10</v>
      </c>
      <c r="D2" s="984" t="s">
        <v>1481</v>
      </c>
      <c r="E2" s="984" t="s">
        <v>148</v>
      </c>
      <c r="F2" s="986" t="s">
        <v>148</v>
      </c>
      <c r="G2" s="984" t="s">
        <v>148</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1959</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1960</v>
      </c>
      <c r="B4" s="847" t="s">
        <v>109</v>
      </c>
      <c r="C4" s="985" t="str">
        <f>IF(TEMPLATE_SPHERE="HEAT",D4,IF(TEMPLATE_SPHERE="TKO",H4,E4))</f>
        <v>Форма 1. Информация об организации, осуществляющей горячее водоснабжение (общая информация)</v>
      </c>
      <c r="D4" s="984" t="s">
        <v>1961</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1962</v>
      </c>
    </row>
    <row customHeight="1" ht="117">
      <c r="A5" s="847" t="s">
        <v>1963</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1964</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1965</v>
      </c>
    </row>
    <row customHeight="1" ht="90">
      <c r="A6" s="847" t="s">
        <v>1966</v>
      </c>
      <c r="B6" s="847" t="s">
        <v>90</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1967</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1968</v>
      </c>
      <c r="E7" s="847" t="s">
        <v>1969</v>
      </c>
      <c r="F7" s="987"/>
      <c r="G7" s="987"/>
      <c r="H7" s="987"/>
    </row>
    <row customHeight="1" ht="108">
      <c r="A8" s="847" t="s">
        <v>1970</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1169</v>
      </c>
      <c r="E8" s="847" t="s">
        <v>1971</v>
      </c>
      <c r="F8" s="987"/>
      <c r="G8" s="987"/>
      <c r="H8" s="987"/>
    </row>
    <row customHeight="1" ht="99">
      <c r="A9" s="847" t="s">
        <v>1972</v>
      </c>
      <c r="B9" s="847"/>
      <c r="C9" s="847" t="s">
        <v>1973</v>
      </c>
      <c r="D9" s="847"/>
      <c r="E9" s="847"/>
      <c r="F9" s="987"/>
      <c r="G9" s="987"/>
      <c r="H9" s="987"/>
    </row>
    <row customHeight="1" ht="126">
      <c r="A10" s="847" t="s">
        <v>1974</v>
      </c>
      <c r="B10" s="847"/>
      <c r="C10" s="847" t="s">
        <v>1975</v>
      </c>
      <c r="D10" s="847"/>
      <c r="E10" s="847"/>
      <c r="F10" s="987"/>
      <c r="G10" s="987"/>
      <c r="H10" s="987"/>
    </row>
    <row customHeight="1" ht="108">
      <c r="A11" s="847" t="s">
        <v>1976</v>
      </c>
      <c r="B11" s="847"/>
      <c r="C11" s="847" t="s">
        <v>1977</v>
      </c>
      <c r="D11" s="847"/>
      <c r="E11" s="847"/>
      <c r="F11" s="987"/>
      <c r="G11" s="987"/>
      <c r="H11" s="987"/>
    </row>
    <row customHeight="1" ht="54">
      <c r="A12" s="847" t="s">
        <v>1978</v>
      </c>
      <c r="B12" s="847"/>
      <c r="C12" s="847" t="s">
        <v>1979</v>
      </c>
      <c r="D12" s="847"/>
      <c r="E12" s="847"/>
      <c r="F12" s="987"/>
      <c r="G12" s="987"/>
      <c r="H12" s="987"/>
    </row>
    <row customHeight="1" ht="45">
      <c r="A13" s="847" t="s">
        <v>1980</v>
      </c>
      <c r="B13" s="847"/>
      <c r="C13" s="847" t="s">
        <v>1981</v>
      </c>
      <c r="D13" s="847"/>
      <c r="E13" s="847"/>
      <c r="F13" s="987"/>
      <c r="G13" s="987"/>
      <c r="H13" s="987"/>
    </row>
    <row customHeight="1" ht="117">
      <c r="A14" s="847" t="s">
        <v>1982</v>
      </c>
      <c r="B14" s="847"/>
      <c r="C14" s="847" t="s">
        <v>1983</v>
      </c>
      <c r="D14" s="847"/>
      <c r="E14" s="847"/>
      <c r="F14" s="987"/>
      <c r="G14" s="987"/>
      <c r="H14" s="987"/>
    </row>
    <row customHeight="1" ht="117">
      <c r="A15" s="847" t="s">
        <v>1984</v>
      </c>
      <c r="B15" s="847"/>
      <c r="C15" s="847" t="s">
        <v>1985</v>
      </c>
      <c r="D15" s="847"/>
      <c r="E15" s="847"/>
      <c r="F15" s="987"/>
      <c r="G15" s="987"/>
      <c r="H15" s="987"/>
    </row>
    <row customHeight="1" ht="63">
      <c r="A16" s="847" t="s">
        <v>1986</v>
      </c>
      <c r="B16" s="847"/>
      <c r="C16" s="847" t="s">
        <v>1987</v>
      </c>
      <c r="D16" s="847"/>
      <c r="E16" s="847"/>
      <c r="F16" s="987"/>
      <c r="G16" s="987"/>
      <c r="H16" s="987"/>
    </row>
    <row customHeight="1" ht="54">
      <c r="A17" s="847" t="s">
        <v>1988</v>
      </c>
      <c r="B17" s="847"/>
      <c r="C17" s="985" t="s">
        <v>1989</v>
      </c>
      <c r="D17" s="847"/>
      <c r="E17" s="847"/>
      <c r="F17" s="987"/>
      <c r="G17" s="987"/>
      <c r="H17" s="987"/>
    </row>
    <row customHeight="1" ht="27">
      <c r="A18" s="847" t="s">
        <v>1990</v>
      </c>
      <c r="B18" s="847"/>
      <c r="C18" s="985" t="s">
        <v>1991</v>
      </c>
      <c r="D18" s="847"/>
      <c r="E18" s="847"/>
      <c r="F18" s="987"/>
      <c r="G18" s="987"/>
      <c r="H18" s="987"/>
    </row>
    <row customHeight="1" ht="54">
      <c r="A19" s="847" t="s">
        <v>1992</v>
      </c>
      <c r="B19" s="847"/>
      <c r="C19" s="985" t="s">
        <v>1993</v>
      </c>
      <c r="D19" s="847"/>
      <c r="E19" s="847"/>
      <c r="F19" s="987"/>
      <c r="G19" s="987"/>
      <c r="H19" s="987"/>
    </row>
    <row customHeight="1" ht="36">
      <c r="A20" s="847" t="s">
        <v>1994</v>
      </c>
      <c r="B20" s="847"/>
      <c r="C20" s="985" t="s">
        <v>1995</v>
      </c>
      <c r="D20" s="847"/>
      <c r="E20" s="847"/>
      <c r="F20" s="987"/>
      <c r="G20" s="987"/>
      <c r="H20" s="987"/>
    </row>
    <row customHeight="1" ht="36">
      <c r="A21" s="847" t="s">
        <v>1996</v>
      </c>
      <c r="B21" s="847"/>
      <c r="C21" s="985" t="s">
        <v>1997</v>
      </c>
      <c r="D21" s="847"/>
      <c r="E21" s="847"/>
      <c r="F21" s="987"/>
      <c r="G21" s="987"/>
      <c r="H21" s="987"/>
    </row>
    <row customHeight="1" ht="27">
      <c r="A22" s="847" t="s">
        <v>1998</v>
      </c>
      <c r="B22" s="847"/>
      <c r="C22" s="985" t="s">
        <v>1999</v>
      </c>
      <c r="D22" s="847"/>
      <c r="E22" s="847"/>
      <c r="F22" s="987"/>
      <c r="G22" s="987"/>
      <c r="H22" s="987"/>
    </row>
    <row customHeight="1" ht="36">
      <c r="A23" s="847" t="s">
        <v>2000</v>
      </c>
      <c r="B23" s="847"/>
      <c r="C23" s="985" t="s">
        <v>2001</v>
      </c>
      <c r="D23" s="847"/>
      <c r="E23" s="847"/>
      <c r="F23" s="987"/>
      <c r="G23" s="987"/>
      <c r="H23" s="987"/>
    </row>
    <row customHeight="1" ht="28.5">
      <c r="A24" s="847" t="s">
        <v>2002</v>
      </c>
      <c r="B24" s="847"/>
      <c r="C24" s="985" t="s">
        <v>2003</v>
      </c>
      <c r="D24" s="847"/>
      <c r="E24" s="847"/>
      <c r="F24" s="987"/>
      <c r="G24" s="987"/>
      <c r="H24" s="987"/>
    </row>
    <row customHeight="1" ht="36">
      <c r="A25" s="847" t="s">
        <v>2004</v>
      </c>
      <c r="B25" s="847"/>
      <c r="C25" s="985" t="s">
        <v>2005</v>
      </c>
      <c r="D25" s="847"/>
      <c r="E25" s="847"/>
      <c r="F25" s="987"/>
      <c r="G25" s="987"/>
      <c r="H25" s="987"/>
    </row>
    <row customHeight="1" ht="27">
      <c r="A26" s="847" t="s">
        <v>2006</v>
      </c>
      <c r="B26" s="847"/>
      <c r="C26" s="985" t="s">
        <v>2007</v>
      </c>
      <c r="D26" s="847"/>
      <c r="E26" s="847"/>
      <c r="F26" s="987"/>
      <c r="G26" s="987"/>
      <c r="H26" s="987"/>
    </row>
    <row customHeight="1" ht="36">
      <c r="A27" s="847" t="s">
        <v>2008</v>
      </c>
      <c r="B27" s="847"/>
      <c r="C27" s="985" t="s">
        <v>2009</v>
      </c>
      <c r="D27" s="847"/>
      <c r="E27" s="847"/>
      <c r="F27" s="987"/>
      <c r="G27" s="987"/>
      <c r="H27" s="987"/>
    </row>
    <row customHeight="1" ht="28.5">
      <c r="A28" s="847" t="s">
        <v>2010</v>
      </c>
      <c r="B28" s="847"/>
      <c r="C28" s="985" t="s">
        <v>2011</v>
      </c>
      <c r="D28" s="847"/>
      <c r="E28" s="847"/>
      <c r="F28" s="987"/>
      <c r="G28" s="987"/>
      <c r="H28" s="987"/>
    </row>
    <row customHeight="1" ht="126">
      <c r="A29" s="847" t="s">
        <v>2012</v>
      </c>
      <c r="B29" s="847" t="s">
        <v>1583</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2013</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2014</v>
      </c>
    </row>
    <row customHeight="1" ht="36">
      <c r="A30" s="847" t="s">
        <v>2015</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2016</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2017</v>
      </c>
      <c r="B31" s="847"/>
      <c r="C31" s="985" t="str">
        <f>IF(TEMPLATE_SPHERE="HEAT",D31,IF(TEMPLATE_SPHERE="TKO",H31,E31))</f>
        <v>Форма 1. Информация об организации, осуществляющей горячее водоснабжение (общая информация)</v>
      </c>
      <c r="D31" s="847" t="s">
        <v>2018</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2019</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2020</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2021</v>
      </c>
    </row>
    <row customHeight="1" ht="9">
      <c r="A33" s="847"/>
      <c r="B33" s="847"/>
      <c r="C33" s="985"/>
      <c r="D33" s="847"/>
      <c r="E33" s="847"/>
      <c r="F33" s="987"/>
      <c r="G33" s="987"/>
      <c r="H33" s="987"/>
    </row>
    <row customHeight="1" ht="9">
      <c r="A34" s="847"/>
      <c r="B34" s="847" t="s">
        <v>1519</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5661178-5125-CB57-E974-155203D1D8C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2022</v>
      </c>
      <c r="D1" s="899"/>
      <c r="E1" s="899"/>
      <c r="F1" s="899"/>
      <c r="G1" s="899"/>
      <c r="H1" s="899" t="s">
        <v>2023</v>
      </c>
      <c r="I1" s="899"/>
      <c r="J1" s="899"/>
      <c r="K1" s="899"/>
      <c r="L1" s="899"/>
      <c r="M1" s="899" t="s">
        <v>2024</v>
      </c>
      <c r="N1" s="899" t="s">
        <v>2025</v>
      </c>
      <c r="O1" s="2593" t="s">
        <v>2026</v>
      </c>
      <c r="P1" s="2593"/>
      <c r="Q1" s="2593"/>
      <c r="R1" s="2593"/>
      <c r="S1" s="2593"/>
      <c r="T1" s="2593" t="s">
        <v>2024</v>
      </c>
      <c r="U1" s="2593"/>
      <c r="V1" s="2593"/>
      <c r="W1" s="2593"/>
      <c r="X1" s="2593"/>
      <c r="Y1" s="1000"/>
      <c r="Z1" s="2593" t="s">
        <v>2027</v>
      </c>
      <c r="AA1" s="2593"/>
      <c r="AB1" s="2593"/>
      <c r="AC1" s="2593"/>
      <c r="AD1" s="2593"/>
    </row>
    <row customHeight="1" ht="18">
      <c r="A2" s="847"/>
      <c r="B2" s="847"/>
      <c r="C2" s="842" t="s">
        <v>813</v>
      </c>
      <c r="D2" s="842" t="s">
        <v>859</v>
      </c>
      <c r="E2" s="842" t="s">
        <v>912</v>
      </c>
      <c r="F2" s="842" t="s">
        <v>899</v>
      </c>
      <c r="G2" s="842" t="s">
        <v>1631</v>
      </c>
      <c r="H2" s="844"/>
      <c r="I2" s="844"/>
      <c r="J2" s="844"/>
      <c r="K2" s="844"/>
      <c r="L2" s="844"/>
      <c r="M2" s="844"/>
      <c r="N2" s="844"/>
      <c r="O2" s="842" t="s">
        <v>813</v>
      </c>
      <c r="P2" s="842" t="s">
        <v>859</v>
      </c>
      <c r="Q2" s="842" t="s">
        <v>899</v>
      </c>
      <c r="R2" s="842" t="s">
        <v>912</v>
      </c>
      <c r="S2" s="842" t="s">
        <v>1631</v>
      </c>
      <c r="T2" s="842" t="s">
        <v>813</v>
      </c>
      <c r="U2" s="842" t="s">
        <v>859</v>
      </c>
      <c r="V2" s="842" t="s">
        <v>899</v>
      </c>
      <c r="W2" s="842" t="s">
        <v>912</v>
      </c>
      <c r="X2" s="842" t="s">
        <v>1631</v>
      </c>
      <c r="Y2" s="842"/>
      <c r="Z2" s="842" t="s">
        <v>813</v>
      </c>
      <c r="AA2" s="851" t="s">
        <v>859</v>
      </c>
      <c r="AB2" s="842" t="s">
        <v>899</v>
      </c>
      <c r="AC2" s="842" t="s">
        <v>912</v>
      </c>
      <c r="AD2" s="842" t="s">
        <v>1631</v>
      </c>
    </row>
    <row customHeight="1" ht="162">
      <c r="A3" s="846" t="s">
        <v>26</v>
      </c>
      <c r="B3" s="846"/>
      <c r="C3" s="2597" t="s">
        <v>2028</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2029</v>
      </c>
      <c r="AA3" s="844" t="s">
        <v>2030</v>
      </c>
      <c r="AB3" s="847" t="s">
        <v>2031</v>
      </c>
      <c r="AC3" s="847" t="s">
        <v>2032</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1570</v>
      </c>
      <c r="D11" s="2600" t="s">
        <v>1566</v>
      </c>
      <c r="E11" s="2600" t="s">
        <v>1664</v>
      </c>
      <c r="F11" s="2600" t="s">
        <v>2033</v>
      </c>
      <c r="G11" s="2600"/>
      <c r="H11" s="899" t="s">
        <v>2034</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2035</v>
      </c>
      <c r="U11" s="844" t="s">
        <v>2036</v>
      </c>
      <c r="V11" s="844"/>
      <c r="W11" s="844"/>
      <c r="X11" s="844"/>
      <c r="Y11" s="1001"/>
      <c r="Z11" s="847" t="s">
        <v>2037</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2038</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2039</v>
      </c>
      <c r="U12" s="844" t="s">
        <v>2040</v>
      </c>
      <c r="V12" s="844"/>
      <c r="W12" s="844"/>
      <c r="X12" s="844"/>
      <c r="Y12" s="1001"/>
      <c r="Z12" s="847" t="s">
        <v>2041</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2042</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2043</v>
      </c>
      <c r="U13" s="845" t="s">
        <v>2044</v>
      </c>
      <c r="V13" s="845"/>
      <c r="W13" s="845"/>
      <c r="X13" s="844"/>
      <c r="Y13" s="1001"/>
      <c r="Z13" s="847" t="s">
        <v>2045</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2046</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2047</v>
      </c>
      <c r="AA14" s="850" t="s">
        <v>2047</v>
      </c>
      <c r="AB14" s="847"/>
      <c r="AC14" s="847"/>
      <c r="AD14" s="847"/>
    </row>
    <row customHeight="1" ht="108">
      <c r="A15" s="2594"/>
      <c r="B15" s="900">
        <v>5</v>
      </c>
      <c r="C15" s="2601"/>
      <c r="D15" s="2601"/>
      <c r="E15" s="2601"/>
      <c r="F15" s="2601"/>
      <c r="G15" s="2601"/>
      <c r="H15" s="2595" t="s">
        <v>2048</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2049</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2050</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2050</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1667</v>
      </c>
      <c r="B18" s="900">
        <v>1</v>
      </c>
      <c r="C18" s="844" t="s">
        <v>2034</v>
      </c>
      <c r="D18" s="968" t="s">
        <v>2034</v>
      </c>
      <c r="E18" s="844" t="s">
        <v>2034</v>
      </c>
      <c r="F18" s="844" t="s">
        <v>2034</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2051</v>
      </c>
      <c r="U18" s="847" t="s">
        <v>2052</v>
      </c>
      <c r="V18" s="847" t="s">
        <v>2053</v>
      </c>
      <c r="W18" s="847" t="s">
        <v>2054</v>
      </c>
      <c r="X18" s="844"/>
      <c r="Y18" s="1001"/>
      <c r="Z18" s="847" t="s">
        <v>2055</v>
      </c>
      <c r="AA18" s="850" t="s">
        <v>2056</v>
      </c>
      <c r="AB18" s="850" t="s">
        <v>2056</v>
      </c>
      <c r="AC18" s="850" t="s">
        <v>2056</v>
      </c>
      <c r="AD18" s="847"/>
    </row>
    <row customHeight="1" ht="36">
      <c r="A19" s="846"/>
      <c r="B19" s="900">
        <v>2</v>
      </c>
      <c r="C19" s="844" t="s">
        <v>2038</v>
      </c>
      <c r="D19" s="968" t="s">
        <v>2038</v>
      </c>
      <c r="E19" s="844" t="s">
        <v>2038</v>
      </c>
      <c r="F19" s="844" t="s">
        <v>2038</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2057</v>
      </c>
      <c r="U19" s="847" t="s">
        <v>2058</v>
      </c>
      <c r="V19" s="847" t="s">
        <v>2059</v>
      </c>
      <c r="W19" s="847" t="s">
        <v>2060</v>
      </c>
      <c r="X19" s="844"/>
      <c r="Y19" s="1001"/>
      <c r="Z19" s="847" t="s">
        <v>2061</v>
      </c>
      <c r="AA19" s="850" t="s">
        <v>2061</v>
      </c>
      <c r="AB19" s="850" t="s">
        <v>2061</v>
      </c>
      <c r="AC19" s="850" t="s">
        <v>2061</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714</v>
      </c>
      <c r="P20" s="958" t="s">
        <v>714</v>
      </c>
      <c r="Q20" s="958" t="s">
        <v>714</v>
      </c>
      <c r="R20" s="958" t="s">
        <v>714</v>
      </c>
      <c r="S20" s="958"/>
      <c r="T20" s="965" t="s">
        <v>2062</v>
      </c>
      <c r="U20" s="847" t="s">
        <v>2063</v>
      </c>
      <c r="V20" s="847" t="s">
        <v>2064</v>
      </c>
      <c r="W20" s="847" t="s">
        <v>2065</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310</v>
      </c>
      <c r="P21" s="958"/>
      <c r="Q21" s="958"/>
      <c r="R21" s="958"/>
      <c r="S21" s="958"/>
      <c r="T21" s="965" t="s">
        <v>2066</v>
      </c>
      <c r="U21" s="847"/>
      <c r="V21" s="847"/>
      <c r="W21" s="847"/>
      <c r="X21" s="844"/>
      <c r="Y21" s="1001"/>
      <c r="Z21" s="847" t="s">
        <v>2067</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310</v>
      </c>
      <c r="R22" s="958"/>
      <c r="S22" s="958"/>
      <c r="T22" s="965"/>
      <c r="U22" s="847"/>
      <c r="V22" s="847" t="s">
        <v>2068</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313</v>
      </c>
      <c r="R23" s="958"/>
      <c r="S23" s="958"/>
      <c r="T23" s="965"/>
      <c r="U23" s="847"/>
      <c r="V23" s="847" t="s">
        <v>2069</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734</v>
      </c>
      <c r="R24" s="958"/>
      <c r="S24" s="958"/>
      <c r="T24" s="965"/>
      <c r="U24" s="847"/>
      <c r="V24" s="847" t="s">
        <v>2070</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313</v>
      </c>
      <c r="P25" s="958" t="s">
        <v>310</v>
      </c>
      <c r="Q25" s="958" t="s">
        <v>741</v>
      </c>
      <c r="R25" s="958" t="s">
        <v>310</v>
      </c>
      <c r="S25" s="958"/>
      <c r="T25" s="965" t="s">
        <v>2071</v>
      </c>
      <c r="U25" s="847" t="s">
        <v>2071</v>
      </c>
      <c r="V25" s="847" t="s">
        <v>2071</v>
      </c>
      <c r="W25" s="847" t="s">
        <v>2071</v>
      </c>
      <c r="X25" s="844"/>
      <c r="Y25" s="1001"/>
      <c r="Z25" s="847"/>
      <c r="AA25" s="850"/>
      <c r="AB25" s="847"/>
      <c r="AC25" s="847"/>
      <c r="AD25" s="847"/>
    </row>
    <row customHeight="1" ht="18">
      <c r="A26" s="846"/>
      <c r="B26" s="900">
        <v>9</v>
      </c>
      <c r="C26" s="844" t="s">
        <v>658</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730</v>
      </c>
      <c r="P26" s="958" t="s">
        <v>724</v>
      </c>
      <c r="Q26" s="958" t="s">
        <v>2072</v>
      </c>
      <c r="R26" s="958" t="s">
        <v>724</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2073</v>
      </c>
      <c r="V26" s="965" t="s">
        <v>2073</v>
      </c>
      <c r="W26" s="965" t="s">
        <v>2073</v>
      </c>
      <c r="X26" s="844"/>
      <c r="Y26" s="1001"/>
      <c r="Z26" s="847"/>
      <c r="AA26" s="850"/>
      <c r="AB26" s="847"/>
      <c r="AC26" s="847"/>
      <c r="AD26" s="847"/>
    </row>
    <row customHeight="1" ht="18">
      <c r="A27" s="846"/>
      <c r="B27" s="900">
        <v>10</v>
      </c>
      <c r="C27" s="844" t="s">
        <v>662</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732</v>
      </c>
      <c r="P27" s="958" t="s">
        <v>726</v>
      </c>
      <c r="Q27" s="958" t="s">
        <v>2074</v>
      </c>
      <c r="R27" s="958" t="s">
        <v>726</v>
      </c>
      <c r="S27" s="958"/>
      <c r="T27" s="965" t="s">
        <v>2075</v>
      </c>
      <c r="U27" s="965" t="s">
        <v>2075</v>
      </c>
      <c r="V27" s="965" t="s">
        <v>2075</v>
      </c>
      <c r="W27" s="965" t="s">
        <v>2075</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734</v>
      </c>
      <c r="P28" s="958"/>
      <c r="Q28" s="958"/>
      <c r="R28" s="958"/>
      <c r="S28" s="958"/>
      <c r="T28" s="965" t="s">
        <v>2076</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741</v>
      </c>
      <c r="P29" s="958" t="s">
        <v>313</v>
      </c>
      <c r="Q29" s="958"/>
      <c r="R29" s="958" t="s">
        <v>313</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2077</v>
      </c>
      <c r="V29" s="847"/>
      <c r="W29" s="847" t="s">
        <v>2077</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743</v>
      </c>
      <c r="P30" s="958" t="s">
        <v>734</v>
      </c>
      <c r="Q30" s="958" t="s">
        <v>743</v>
      </c>
      <c r="R30" s="958" t="s">
        <v>734</v>
      </c>
      <c r="S30" s="958"/>
      <c r="T30" s="965" t="s">
        <v>2078</v>
      </c>
      <c r="U30" s="847" t="s">
        <v>2078</v>
      </c>
      <c r="V30" s="847" t="s">
        <v>2078</v>
      </c>
      <c r="W30" s="847" t="s">
        <v>2078</v>
      </c>
      <c r="X30" s="844"/>
      <c r="Y30" s="1001"/>
      <c r="Z30" s="847"/>
      <c r="AA30" s="850" t="s">
        <v>2079</v>
      </c>
      <c r="AB30" s="850" t="s">
        <v>2079</v>
      </c>
      <c r="AC30" s="850" t="s">
        <v>2079</v>
      </c>
      <c r="AD30" s="847"/>
    </row>
    <row customHeight="1" ht="18">
      <c r="A31" s="846"/>
      <c r="B31" s="900">
        <v>14</v>
      </c>
      <c r="C31" s="844" t="s">
        <v>2080</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2081</v>
      </c>
      <c r="P31" s="958" t="s">
        <v>737</v>
      </c>
      <c r="Q31" s="958" t="s">
        <v>2081</v>
      </c>
      <c r="R31" s="958" t="s">
        <v>737</v>
      </c>
      <c r="S31" s="958"/>
      <c r="T31" s="966" t="s">
        <v>2082</v>
      </c>
      <c r="U31" s="847" t="s">
        <v>2082</v>
      </c>
      <c r="V31" s="847" t="s">
        <v>2082</v>
      </c>
      <c r="W31" s="847" t="s">
        <v>2082</v>
      </c>
      <c r="X31" s="844"/>
      <c r="Y31" s="1001"/>
      <c r="Z31" s="847"/>
      <c r="AA31" s="850"/>
      <c r="AB31" s="850"/>
      <c r="AC31" s="850"/>
      <c r="AD31" s="847"/>
    </row>
    <row customHeight="1" ht="36">
      <c r="A32" s="846"/>
      <c r="B32" s="900">
        <v>15</v>
      </c>
      <c r="C32" s="844" t="s">
        <v>2083</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2084</v>
      </c>
      <c r="P32" s="958" t="s">
        <v>739</v>
      </c>
      <c r="Q32" s="958" t="s">
        <v>2084</v>
      </c>
      <c r="R32" s="958" t="s">
        <v>739</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2085</v>
      </c>
      <c r="V32" s="847" t="s">
        <v>2085</v>
      </c>
      <c r="W32" s="847" t="s">
        <v>2085</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745</v>
      </c>
      <c r="P33" s="958" t="s">
        <v>741</v>
      </c>
      <c r="Q33" s="958" t="s">
        <v>745</v>
      </c>
      <c r="R33" s="958" t="s">
        <v>741</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2086</v>
      </c>
      <c r="V33" s="847" t="s">
        <v>2086</v>
      </c>
      <c r="W33" s="847" t="s">
        <v>2087</v>
      </c>
      <c r="X33" s="844"/>
      <c r="Y33" s="1001"/>
      <c r="Z33" s="847"/>
      <c r="AA33" s="850" t="s">
        <v>2088</v>
      </c>
      <c r="AB33" s="850" t="s">
        <v>2088</v>
      </c>
      <c r="AC33" s="850" t="s">
        <v>2088</v>
      </c>
      <c r="AD33" s="847"/>
    </row>
    <row customHeight="1" ht="27">
      <c r="A34" s="846"/>
      <c r="B34" s="900">
        <v>17</v>
      </c>
      <c r="C34" s="844" t="s">
        <v>2089</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2090</v>
      </c>
      <c r="P34" s="958" t="s">
        <v>2072</v>
      </c>
      <c r="Q34" s="958" t="s">
        <v>2090</v>
      </c>
      <c r="R34" s="958" t="s">
        <v>2072</v>
      </c>
      <c r="S34" s="958"/>
      <c r="T34" s="967" t="s">
        <v>2091</v>
      </c>
      <c r="U34" s="847" t="s">
        <v>2091</v>
      </c>
      <c r="V34" s="847" t="s">
        <v>2091</v>
      </c>
      <c r="W34" s="847" t="s">
        <v>2092</v>
      </c>
      <c r="X34" s="844"/>
      <c r="Y34" s="1001"/>
      <c r="Z34" s="847"/>
      <c r="AA34" s="850"/>
      <c r="AB34" s="847"/>
      <c r="AC34" s="847"/>
      <c r="AD34" s="847"/>
    </row>
    <row customHeight="1" ht="45">
      <c r="A35" s="846"/>
      <c r="B35" s="900">
        <v>18</v>
      </c>
      <c r="C35" s="844" t="s">
        <v>2093</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2094</v>
      </c>
      <c r="P35" s="958" t="s">
        <v>2074</v>
      </c>
      <c r="Q35" s="958" t="s">
        <v>2094</v>
      </c>
      <c r="R35" s="958" t="s">
        <v>2074</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2095</v>
      </c>
      <c r="V35" s="847" t="s">
        <v>2095</v>
      </c>
      <c r="W35" s="847" t="s">
        <v>2095</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747</v>
      </c>
      <c r="P36" s="958" t="s">
        <v>743</v>
      </c>
      <c r="Q36" s="958" t="s">
        <v>747</v>
      </c>
      <c r="R36" s="958" t="s">
        <v>743</v>
      </c>
      <c r="S36" s="958"/>
      <c r="T36" s="965" t="s">
        <v>2096</v>
      </c>
      <c r="U36" s="847" t="s">
        <v>2096</v>
      </c>
      <c r="V36" s="847" t="s">
        <v>2096</v>
      </c>
      <c r="W36" s="847" t="s">
        <v>2096</v>
      </c>
      <c r="X36" s="844"/>
      <c r="Y36" s="1001"/>
      <c r="Z36" s="847"/>
      <c r="AA36" s="850"/>
      <c r="AB36" s="847"/>
      <c r="AC36" s="847"/>
      <c r="AD36" s="847"/>
    </row>
    <row customHeight="1" ht="18">
      <c r="A37" s="846"/>
      <c r="B37" s="900">
        <v>20</v>
      </c>
      <c r="C37" s="844" t="s">
        <v>2097</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2098</v>
      </c>
      <c r="P37" s="958" t="s">
        <v>2081</v>
      </c>
      <c r="Q37" s="958" t="s">
        <v>2098</v>
      </c>
      <c r="R37" s="958" t="s">
        <v>2081</v>
      </c>
      <c r="S37" s="958"/>
      <c r="T37" s="965" t="s">
        <v>2099</v>
      </c>
      <c r="U37" s="847" t="s">
        <v>2099</v>
      </c>
      <c r="V37" s="847" t="s">
        <v>2099</v>
      </c>
      <c r="W37" s="847" t="s">
        <v>2099</v>
      </c>
      <c r="X37" s="844"/>
      <c r="Y37" s="1001"/>
      <c r="Z37" s="847"/>
      <c r="AA37" s="850"/>
      <c r="AB37" s="847"/>
      <c r="AC37" s="847"/>
      <c r="AD37" s="847"/>
    </row>
    <row customHeight="1" ht="18">
      <c r="A38" s="846"/>
      <c r="B38" s="900">
        <v>21</v>
      </c>
      <c r="C38" s="844" t="s">
        <v>2100</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2101</v>
      </c>
      <c r="P38" s="958" t="s">
        <v>2084</v>
      </c>
      <c r="Q38" s="958" t="s">
        <v>2101</v>
      </c>
      <c r="R38" s="958" t="s">
        <v>2084</v>
      </c>
      <c r="S38" s="958"/>
      <c r="T38" s="965" t="s">
        <v>2102</v>
      </c>
      <c r="U38" s="847" t="s">
        <v>2102</v>
      </c>
      <c r="V38" s="847" t="s">
        <v>2102</v>
      </c>
      <c r="W38" s="847" t="s">
        <v>2102</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751</v>
      </c>
      <c r="P39" s="958" t="s">
        <v>745</v>
      </c>
      <c r="Q39" s="958" t="s">
        <v>751</v>
      </c>
      <c r="R39" s="958" t="s">
        <v>745</v>
      </c>
      <c r="S39" s="958"/>
      <c r="T39" s="965" t="s">
        <v>2103</v>
      </c>
      <c r="U39" s="847" t="s">
        <v>2104</v>
      </c>
      <c r="V39" s="847" t="s">
        <v>2105</v>
      </c>
      <c r="W39" s="847" t="s">
        <v>2106</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2107</v>
      </c>
      <c r="P40" s="958" t="s">
        <v>747</v>
      </c>
      <c r="Q40" s="958" t="s">
        <v>2107</v>
      </c>
      <c r="R40" s="958" t="s">
        <v>747</v>
      </c>
      <c r="S40" s="958"/>
      <c r="T40" s="844" t="s">
        <v>2108</v>
      </c>
      <c r="U40" s="844" t="s">
        <v>2108</v>
      </c>
      <c r="V40" s="844" t="s">
        <v>2108</v>
      </c>
      <c r="W40" s="844" t="s">
        <v>2108</v>
      </c>
      <c r="X40" s="844"/>
      <c r="Y40" s="1001"/>
      <c r="Z40" s="847" t="s">
        <v>2109</v>
      </c>
      <c r="AA40" s="850" t="s">
        <v>2109</v>
      </c>
      <c r="AB40" s="850" t="s">
        <v>2109</v>
      </c>
      <c r="AC40" s="850" t="s">
        <v>2109</v>
      </c>
      <c r="AD40" s="847"/>
    </row>
    <row customHeight="1" ht="27">
      <c r="A41" s="846"/>
      <c r="B41" s="900">
        <v>24</v>
      </c>
      <c r="C41" s="844" t="s">
        <v>2110</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2111</v>
      </c>
      <c r="P41" s="958" t="s">
        <v>2098</v>
      </c>
      <c r="Q41" s="958" t="s">
        <v>2111</v>
      </c>
      <c r="R41" s="958" t="s">
        <v>2098</v>
      </c>
      <c r="S41" s="958"/>
      <c r="T41" s="844" t="s">
        <v>2112</v>
      </c>
      <c r="U41" s="844" t="s">
        <v>2112</v>
      </c>
      <c r="V41" s="844" t="s">
        <v>2112</v>
      </c>
      <c r="W41" s="844" t="s">
        <v>2112</v>
      </c>
      <c r="X41" s="844"/>
      <c r="Y41" s="1001"/>
      <c r="Z41" s="847" t="s">
        <v>2113</v>
      </c>
      <c r="AA41" s="847" t="s">
        <v>2113</v>
      </c>
      <c r="AB41" s="847" t="s">
        <v>2113</v>
      </c>
      <c r="AC41" s="847" t="s">
        <v>2113</v>
      </c>
      <c r="AD41" s="847"/>
    </row>
    <row customHeight="1" ht="27">
      <c r="A42" s="846"/>
      <c r="B42" s="900">
        <v>25</v>
      </c>
      <c r="C42" s="844" t="s">
        <v>2114</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2115</v>
      </c>
      <c r="P42" s="958" t="s">
        <v>2101</v>
      </c>
      <c r="Q42" s="958" t="s">
        <v>2115</v>
      </c>
      <c r="R42" s="958" t="s">
        <v>2101</v>
      </c>
      <c r="S42" s="958"/>
      <c r="T42" s="844" t="s">
        <v>2116</v>
      </c>
      <c r="U42" s="844" t="s">
        <v>2116</v>
      </c>
      <c r="V42" s="844" t="s">
        <v>2116</v>
      </c>
      <c r="W42" s="844" t="s">
        <v>2116</v>
      </c>
      <c r="X42" s="844"/>
      <c r="Y42" s="1001"/>
      <c r="Z42" s="847" t="s">
        <v>2117</v>
      </c>
      <c r="AA42" s="847" t="s">
        <v>2117</v>
      </c>
      <c r="AB42" s="847" t="s">
        <v>2117</v>
      </c>
      <c r="AC42" s="847" t="s">
        <v>2117</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2118</v>
      </c>
      <c r="P43" s="958" t="s">
        <v>751</v>
      </c>
      <c r="Q43" s="958" t="s">
        <v>2118</v>
      </c>
      <c r="R43" s="958" t="s">
        <v>751</v>
      </c>
      <c r="S43" s="958"/>
      <c r="T43" s="844" t="s">
        <v>2119</v>
      </c>
      <c r="U43" s="844" t="s">
        <v>2119</v>
      </c>
      <c r="V43" s="844" t="s">
        <v>2119</v>
      </c>
      <c r="W43" s="844" t="s">
        <v>2119</v>
      </c>
      <c r="X43" s="844"/>
      <c r="Y43" s="1001"/>
      <c r="Z43" s="847" t="s">
        <v>2120</v>
      </c>
      <c r="AA43" s="847" t="s">
        <v>2120</v>
      </c>
      <c r="AB43" s="847" t="s">
        <v>2120</v>
      </c>
      <c r="AC43" s="847" t="s">
        <v>2120</v>
      </c>
      <c r="AD43" s="847"/>
    </row>
    <row customHeight="1" ht="27">
      <c r="A44" s="846"/>
      <c r="B44" s="900">
        <v>27</v>
      </c>
      <c r="C44" s="844" t="s">
        <v>2121</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2122</v>
      </c>
      <c r="P44" s="958" t="s">
        <v>2123</v>
      </c>
      <c r="Q44" s="958" t="s">
        <v>2122</v>
      </c>
      <c r="R44" s="958" t="s">
        <v>2123</v>
      </c>
      <c r="S44" s="958"/>
      <c r="T44" s="844" t="s">
        <v>2112</v>
      </c>
      <c r="U44" s="844" t="s">
        <v>2112</v>
      </c>
      <c r="V44" s="844" t="s">
        <v>2112</v>
      </c>
      <c r="W44" s="844" t="s">
        <v>2112</v>
      </c>
      <c r="X44" s="844"/>
      <c r="Y44" s="1001"/>
      <c r="Z44" s="847" t="s">
        <v>2124</v>
      </c>
      <c r="AA44" s="847" t="s">
        <v>2124</v>
      </c>
      <c r="AB44" s="847" t="s">
        <v>2124</v>
      </c>
      <c r="AC44" s="847" t="s">
        <v>2124</v>
      </c>
      <c r="AD44" s="847"/>
    </row>
    <row customHeight="1" ht="27">
      <c r="A45" s="846"/>
      <c r="B45" s="900">
        <v>28</v>
      </c>
      <c r="C45" s="844" t="s">
        <v>2125</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2126</v>
      </c>
      <c r="P45" s="958" t="s">
        <v>2127</v>
      </c>
      <c r="Q45" s="958" t="s">
        <v>2126</v>
      </c>
      <c r="R45" s="958" t="s">
        <v>2127</v>
      </c>
      <c r="S45" s="958"/>
      <c r="T45" s="844" t="s">
        <v>2116</v>
      </c>
      <c r="U45" s="844" t="s">
        <v>2116</v>
      </c>
      <c r="V45" s="844" t="s">
        <v>2116</v>
      </c>
      <c r="W45" s="844" t="s">
        <v>2116</v>
      </c>
      <c r="X45" s="844"/>
      <c r="Y45" s="1001"/>
      <c r="Z45" s="847" t="s">
        <v>2128</v>
      </c>
      <c r="AA45" s="847" t="s">
        <v>2128</v>
      </c>
      <c r="AB45" s="847" t="s">
        <v>2128</v>
      </c>
      <c r="AC45" s="847" t="s">
        <v>2128</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2129</v>
      </c>
      <c r="P46" s="958" t="s">
        <v>2107</v>
      </c>
      <c r="Q46" s="958" t="s">
        <v>2129</v>
      </c>
      <c r="R46" s="958" t="s">
        <v>2107</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2130</v>
      </c>
      <c r="V46" s="844" t="s">
        <v>2130</v>
      </c>
      <c r="W46" s="844" t="s">
        <v>2130</v>
      </c>
      <c r="X46" s="844"/>
      <c r="Y46" s="1001"/>
      <c r="Z46" s="847" t="s">
        <v>2131</v>
      </c>
      <c r="AA46" s="847" t="s">
        <v>2132</v>
      </c>
      <c r="AB46" s="847" t="s">
        <v>2132</v>
      </c>
      <c r="AC46" s="847" t="s">
        <v>2132</v>
      </c>
      <c r="AD46" s="847"/>
    </row>
    <row customHeight="1" ht="54">
      <c r="A47" s="846"/>
      <c r="B47" s="900">
        <v>30</v>
      </c>
      <c r="C47" s="844" t="s">
        <v>2133</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2134</v>
      </c>
      <c r="P47" s="958" t="s">
        <v>2111</v>
      </c>
      <c r="Q47" s="958" t="s">
        <v>2134</v>
      </c>
      <c r="R47" s="958" t="s">
        <v>2111</v>
      </c>
      <c r="S47" s="958"/>
      <c r="T47" s="844" t="s">
        <v>2135</v>
      </c>
      <c r="U47" s="844" t="s">
        <v>2135</v>
      </c>
      <c r="V47" s="844" t="s">
        <v>2135</v>
      </c>
      <c r="W47" s="844" t="s">
        <v>2135</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2118</v>
      </c>
      <c r="Q48" s="958" t="s">
        <v>2136</v>
      </c>
      <c r="R48" s="958" t="s">
        <v>2118</v>
      </c>
      <c r="S48" s="958"/>
      <c r="T48" s="844"/>
      <c r="U48" s="844" t="s">
        <v>2137</v>
      </c>
      <c r="V48" s="844" t="s">
        <v>2138</v>
      </c>
      <c r="W48" s="844" t="s">
        <v>2138</v>
      </c>
      <c r="X48" s="844"/>
      <c r="Y48" s="1001"/>
      <c r="Z48" s="847"/>
      <c r="AA48" s="850" t="s">
        <v>2132</v>
      </c>
      <c r="AB48" s="850" t="s">
        <v>2132</v>
      </c>
      <c r="AC48" s="850" t="s">
        <v>2132</v>
      </c>
      <c r="AD48" s="847"/>
    </row>
    <row customHeight="1" ht="54">
      <c r="A49" s="846"/>
      <c r="B49" s="900">
        <v>32</v>
      </c>
      <c r="C49" s="844" t="s">
        <v>2139</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2122</v>
      </c>
      <c r="Q49" s="958" t="s">
        <v>2140</v>
      </c>
      <c r="R49" s="958" t="s">
        <v>2122</v>
      </c>
      <c r="S49" s="958"/>
      <c r="T49" s="844"/>
      <c r="U49" s="844" t="s">
        <v>2135</v>
      </c>
      <c r="V49" s="844" t="s">
        <v>2135</v>
      </c>
      <c r="W49" s="844" t="s">
        <v>2135</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2136</v>
      </c>
      <c r="P50" s="958" t="s">
        <v>2129</v>
      </c>
      <c r="Q50" s="958" t="s">
        <v>2141</v>
      </c>
      <c r="R50" s="958" t="s">
        <v>2129</v>
      </c>
      <c r="S50" s="958"/>
      <c r="T50" s="844" t="s">
        <v>2142</v>
      </c>
      <c r="U50" s="844" t="s">
        <v>2143</v>
      </c>
      <c r="V50" s="844" t="s">
        <v>2144</v>
      </c>
      <c r="W50" s="844" t="s">
        <v>2145</v>
      </c>
      <c r="X50" s="844"/>
      <c r="Y50" s="1001"/>
      <c r="Z50" s="847" t="s">
        <v>2146</v>
      </c>
      <c r="AA50" s="850" t="s">
        <v>2147</v>
      </c>
      <c r="AB50" s="850" t="s">
        <v>2147</v>
      </c>
      <c r="AC50" s="850" t="s">
        <v>2147</v>
      </c>
      <c r="AD50" s="847"/>
    </row>
    <row customHeight="1" ht="27">
      <c r="A51" s="846"/>
      <c r="B51" s="900">
        <v>34</v>
      </c>
      <c r="C51" s="844" t="s">
        <v>2148</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2149</v>
      </c>
      <c r="U51" s="844"/>
      <c r="V51" s="844"/>
      <c r="W51" s="844"/>
      <c r="X51" s="844"/>
      <c r="Y51" s="1001"/>
      <c r="Z51" s="847"/>
      <c r="AA51" s="850"/>
      <c r="AB51" s="850"/>
      <c r="AC51" s="850"/>
      <c r="AD51" s="847"/>
    </row>
    <row customHeight="1" ht="36">
      <c r="A52" s="846"/>
      <c r="B52" s="900">
        <v>35</v>
      </c>
      <c r="C52" s="844" t="s">
        <v>2042</v>
      </c>
      <c r="D52" s="968" t="s">
        <v>2042</v>
      </c>
      <c r="E52" s="844" t="s">
        <v>2042</v>
      </c>
      <c r="F52" s="844" t="s">
        <v>2042</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2150</v>
      </c>
      <c r="U52" s="844" t="s">
        <v>2151</v>
      </c>
      <c r="V52" s="844" t="s">
        <v>2152</v>
      </c>
      <c r="W52" s="844" t="s">
        <v>2153</v>
      </c>
      <c r="X52" s="844"/>
      <c r="Y52" s="1001"/>
      <c r="Z52" s="847" t="s">
        <v>755</v>
      </c>
      <c r="AA52" s="850" t="s">
        <v>755</v>
      </c>
      <c r="AB52" s="850" t="s">
        <v>755</v>
      </c>
      <c r="AC52" s="850" t="s">
        <v>755</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759</v>
      </c>
      <c r="P53" s="958" t="s">
        <v>327</v>
      </c>
      <c r="Q53" s="958" t="s">
        <v>327</v>
      </c>
      <c r="R53" s="958" t="s">
        <v>327</v>
      </c>
      <c r="S53" s="958"/>
      <c r="T53" s="844" t="s">
        <v>2154</v>
      </c>
      <c r="U53" s="844" t="s">
        <v>2154</v>
      </c>
      <c r="V53" s="844" t="s">
        <v>2154</v>
      </c>
      <c r="W53" s="844" t="s">
        <v>2154</v>
      </c>
      <c r="X53" s="844"/>
      <c r="Y53" s="1001"/>
      <c r="Z53" s="847"/>
      <c r="AA53" s="850"/>
      <c r="AB53" s="847"/>
      <c r="AC53" s="847"/>
      <c r="AD53" s="847"/>
    </row>
    <row customHeight="1" ht="18">
      <c r="A54" s="846"/>
      <c r="B54" s="900">
        <v>37</v>
      </c>
      <c r="C54" s="844" t="s">
        <v>2048</v>
      </c>
      <c r="D54" s="968" t="s">
        <v>2048</v>
      </c>
      <c r="E54" s="844" t="s">
        <v>2048</v>
      </c>
      <c r="F54" s="844" t="s">
        <v>2048</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757</v>
      </c>
      <c r="U54" s="844" t="s">
        <v>757</v>
      </c>
      <c r="V54" s="844" t="s">
        <v>757</v>
      </c>
      <c r="W54" s="844" t="s">
        <v>757</v>
      </c>
      <c r="X54" s="844"/>
      <c r="Y54" s="1001"/>
      <c r="Z54" s="847" t="s">
        <v>758</v>
      </c>
      <c r="AA54" s="847" t="s">
        <v>758</v>
      </c>
      <c r="AB54" s="847" t="s">
        <v>758</v>
      </c>
      <c r="AC54" s="847" t="s">
        <v>758</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316</v>
      </c>
      <c r="P55" s="958" t="s">
        <v>759</v>
      </c>
      <c r="Q55" s="958" t="s">
        <v>759</v>
      </c>
      <c r="R55" s="958" t="s">
        <v>759</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2155</v>
      </c>
      <c r="V55" s="844" t="s">
        <v>2155</v>
      </c>
      <c r="W55" s="844" t="s">
        <v>2155</v>
      </c>
      <c r="X55" s="844"/>
      <c r="Y55" s="1001"/>
      <c r="Z55" s="847" t="s">
        <v>2156</v>
      </c>
      <c r="AA55" s="847" t="s">
        <v>2156</v>
      </c>
      <c r="AB55" s="847" t="s">
        <v>2156</v>
      </c>
      <c r="AC55" s="847" t="s">
        <v>2156</v>
      </c>
      <c r="AD55" s="847"/>
    </row>
    <row customHeight="1" ht="27">
      <c r="A56" s="846"/>
      <c r="B56" s="900">
        <v>39</v>
      </c>
      <c r="C56" s="844" t="s">
        <v>1027</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1144</v>
      </c>
      <c r="P56" s="958" t="s">
        <v>762</v>
      </c>
      <c r="Q56" s="958" t="s">
        <v>762</v>
      </c>
      <c r="R56" s="958" t="s">
        <v>762</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2157</v>
      </c>
      <c r="V56" s="844" t="s">
        <v>2157</v>
      </c>
      <c r="W56" s="844" t="s">
        <v>2157</v>
      </c>
      <c r="X56" s="844"/>
      <c r="Y56" s="1001"/>
      <c r="Z56" s="847" t="s">
        <v>764</v>
      </c>
      <c r="AA56" s="847" t="s">
        <v>764</v>
      </c>
      <c r="AB56" s="847" t="s">
        <v>764</v>
      </c>
      <c r="AC56" s="847" t="s">
        <v>764</v>
      </c>
      <c r="AD56" s="847"/>
    </row>
    <row customHeight="1" ht="27">
      <c r="A57" s="846"/>
      <c r="B57" s="900">
        <v>40</v>
      </c>
      <c r="C57" s="844" t="s">
        <v>1029</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2158</v>
      </c>
      <c r="P57" s="958" t="s">
        <v>765</v>
      </c>
      <c r="Q57" s="958" t="s">
        <v>765</v>
      </c>
      <c r="R57" s="958" t="s">
        <v>765</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2159</v>
      </c>
      <c r="V57" s="844" t="s">
        <v>2159</v>
      </c>
      <c r="W57" s="844" t="s">
        <v>2159</v>
      </c>
      <c r="X57" s="844"/>
      <c r="Y57" s="1001"/>
      <c r="Z57" s="847" t="s">
        <v>767</v>
      </c>
      <c r="AA57" s="847" t="s">
        <v>767</v>
      </c>
      <c r="AB57" s="847" t="s">
        <v>767</v>
      </c>
      <c r="AC57" s="847" t="s">
        <v>767</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887</v>
      </c>
      <c r="P58" s="958" t="s">
        <v>801</v>
      </c>
      <c r="Q58" s="958" t="s">
        <v>801</v>
      </c>
      <c r="R58" s="958" t="s">
        <v>801</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2160</v>
      </c>
      <c r="V58" s="844" t="s">
        <v>2160</v>
      </c>
      <c r="W58" s="844" t="s">
        <v>2160</v>
      </c>
      <c r="X58" s="844"/>
      <c r="Y58" s="1001"/>
      <c r="Z58" s="847"/>
      <c r="AA58" s="850"/>
      <c r="AB58" s="847"/>
      <c r="AC58" s="847"/>
      <c r="AD58" s="847"/>
    </row>
    <row customHeight="1" ht="36">
      <c r="A59" s="846"/>
      <c r="B59" s="900">
        <v>42</v>
      </c>
      <c r="C59" s="844">
        <v>3</v>
      </c>
      <c r="D59" s="968" t="s">
        <v>2148</v>
      </c>
      <c r="E59" s="844" t="s">
        <v>2148</v>
      </c>
      <c r="F59" s="844" t="s">
        <v>2148</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110</v>
      </c>
      <c r="Q59" s="958" t="s">
        <v>110</v>
      </c>
      <c r="R59" s="958" t="s">
        <v>110</v>
      </c>
      <c r="S59" s="958"/>
      <c r="T59" s="844"/>
      <c r="U59" s="844" t="s">
        <v>2161</v>
      </c>
      <c r="V59" s="844" t="s">
        <v>2162</v>
      </c>
      <c r="W59" s="844" t="s">
        <v>2163</v>
      </c>
      <c r="X59" s="844"/>
      <c r="Y59" s="1001"/>
      <c r="Z59" s="847"/>
      <c r="AA59" s="850"/>
      <c r="AB59" s="847"/>
      <c r="AC59" s="847"/>
      <c r="AD59" s="847"/>
    </row>
    <row customHeight="1" ht="81">
      <c r="A60" s="846"/>
      <c r="B60" s="900">
        <v>43</v>
      </c>
      <c r="C60" s="844" t="s">
        <v>2164</v>
      </c>
      <c r="D60" s="968" t="s">
        <v>2164</v>
      </c>
      <c r="E60" s="844" t="s">
        <v>2164</v>
      </c>
      <c r="F60" s="844" t="s">
        <v>2164</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635</v>
      </c>
      <c r="U60" s="844" t="s">
        <v>635</v>
      </c>
      <c r="V60" s="844" t="s">
        <v>635</v>
      </c>
      <c r="W60" s="844" t="s">
        <v>635</v>
      </c>
      <c r="X60" s="844"/>
      <c r="Y60" s="1001"/>
      <c r="Z60" s="847" t="s">
        <v>2165</v>
      </c>
      <c r="AA60" s="850" t="s">
        <v>2166</v>
      </c>
      <c r="AB60" s="847" t="s">
        <v>2167</v>
      </c>
      <c r="AC60" s="847" t="s">
        <v>2166</v>
      </c>
      <c r="AD60" s="847"/>
    </row>
    <row customHeight="1" ht="9">
      <c r="A61" s="846"/>
      <c r="B61" s="900">
        <v>44</v>
      </c>
      <c r="C61" s="844"/>
      <c r="D61" s="968" t="s">
        <v>2168</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2169</v>
      </c>
      <c r="V61" s="844"/>
      <c r="W61" s="844"/>
      <c r="X61" s="844"/>
      <c r="Y61" s="1001"/>
      <c r="Z61" s="847"/>
      <c r="AA61" s="850"/>
      <c r="AB61" s="847"/>
      <c r="AC61" s="847"/>
      <c r="AD61" s="847"/>
    </row>
    <row customHeight="1" ht="9">
      <c r="A62" s="846"/>
      <c r="B62" s="900">
        <v>45</v>
      </c>
      <c r="C62" s="844"/>
      <c r="D62" s="968" t="s">
        <v>2170</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2171</v>
      </c>
      <c r="V62" s="844"/>
      <c r="W62" s="844"/>
      <c r="X62" s="844"/>
      <c r="Y62" s="1001"/>
      <c r="Z62" s="847"/>
      <c r="AA62" s="850"/>
      <c r="AB62" s="847"/>
      <c r="AC62" s="847"/>
      <c r="AD62" s="847"/>
    </row>
    <row customHeight="1" ht="18">
      <c r="A63" s="846"/>
      <c r="B63" s="900">
        <v>46</v>
      </c>
      <c r="C63" s="844"/>
      <c r="D63" s="968" t="s">
        <v>2172</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147</v>
      </c>
      <c r="Q63" s="958"/>
      <c r="R63" s="958"/>
      <c r="S63" s="958"/>
      <c r="T63" s="844"/>
      <c r="U63" s="844" t="s">
        <v>2173</v>
      </c>
      <c r="V63" s="844"/>
      <c r="W63" s="844"/>
      <c r="X63" s="844"/>
      <c r="Y63" s="1001"/>
      <c r="Z63" s="847"/>
      <c r="AA63" s="850"/>
      <c r="AB63" s="847"/>
      <c r="AC63" s="847"/>
      <c r="AD63" s="847"/>
    </row>
    <row customHeight="1" ht="18">
      <c r="A64" s="846"/>
      <c r="B64" s="900">
        <v>47</v>
      </c>
      <c r="C64" s="844"/>
      <c r="D64" s="968" t="s">
        <v>2174</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148</v>
      </c>
      <c r="Q64" s="958"/>
      <c r="R64" s="958"/>
      <c r="S64" s="958"/>
      <c r="T64" s="844"/>
      <c r="U64" s="844" t="s">
        <v>2175</v>
      </c>
      <c r="V64" s="844"/>
      <c r="W64" s="844"/>
      <c r="X64" s="844"/>
      <c r="Y64" s="1001"/>
      <c r="Z64" s="847"/>
      <c r="AA64" s="850" t="s">
        <v>2176</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2089</v>
      </c>
      <c r="Q65" s="958"/>
      <c r="R65" s="958"/>
      <c r="S65" s="958"/>
      <c r="T65" s="844"/>
      <c r="U65" s="844" t="s">
        <v>2177</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2093</v>
      </c>
      <c r="Q66" s="958"/>
      <c r="R66" s="958"/>
      <c r="S66" s="958"/>
      <c r="T66" s="844"/>
      <c r="U66" s="844" t="s">
        <v>2178</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2179</v>
      </c>
      <c r="Q67" s="958"/>
      <c r="R67" s="958"/>
      <c r="S67" s="958"/>
      <c r="T67" s="844"/>
      <c r="U67" s="844" t="s">
        <v>2180</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2181</v>
      </c>
      <c r="Q68" s="958"/>
      <c r="R68" s="958"/>
      <c r="S68" s="958"/>
      <c r="T68" s="844"/>
      <c r="U68" s="844" t="s">
        <v>2182</v>
      </c>
      <c r="V68" s="844"/>
      <c r="W68" s="844"/>
      <c r="X68" s="844"/>
      <c r="Y68" s="1001"/>
      <c r="Z68" s="847"/>
      <c r="AA68" s="850"/>
      <c r="AB68" s="847"/>
      <c r="AC68" s="847"/>
      <c r="AD68" s="847"/>
    </row>
    <row customHeight="1" ht="9">
      <c r="A69" s="846"/>
      <c r="B69" s="900">
        <v>52</v>
      </c>
      <c r="C69" s="844"/>
      <c r="D69" s="968" t="s">
        <v>2183</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149</v>
      </c>
      <c r="Q69" s="958"/>
      <c r="R69" s="958"/>
      <c r="S69" s="958"/>
      <c r="T69" s="844"/>
      <c r="U69" s="844" t="s">
        <v>2184</v>
      </c>
      <c r="V69" s="844"/>
      <c r="W69" s="844"/>
      <c r="X69" s="844"/>
      <c r="Y69" s="1001"/>
      <c r="Z69" s="847"/>
      <c r="AA69" s="850"/>
      <c r="AB69" s="847"/>
      <c r="AC69" s="847"/>
      <c r="AD69" s="847"/>
    </row>
    <row customHeight="1" ht="27">
      <c r="A70" s="846"/>
      <c r="B70" s="900">
        <v>53</v>
      </c>
      <c r="C70" s="844"/>
      <c r="D70" s="968"/>
      <c r="E70" s="844" t="s">
        <v>2168</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92</v>
      </c>
      <c r="R70" s="958"/>
      <c r="S70" s="958"/>
      <c r="T70" s="844"/>
      <c r="U70" s="844"/>
      <c r="V70" s="844" t="s">
        <v>2185</v>
      </c>
      <c r="W70" s="844"/>
      <c r="X70" s="844"/>
      <c r="Y70" s="1001"/>
      <c r="Z70" s="847"/>
      <c r="AA70" s="850"/>
      <c r="AB70" s="847"/>
      <c r="AC70" s="847"/>
      <c r="AD70" s="847"/>
    </row>
    <row customHeight="1" ht="36">
      <c r="A71" s="846"/>
      <c r="B71" s="900">
        <v>54</v>
      </c>
      <c r="C71" s="844"/>
      <c r="D71" s="968"/>
      <c r="E71" s="844" t="s">
        <v>2170</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111</v>
      </c>
      <c r="R71" s="958"/>
      <c r="S71" s="958"/>
      <c r="T71" s="844"/>
      <c r="U71" s="844"/>
      <c r="V71" s="844" t="s">
        <v>2186</v>
      </c>
      <c r="W71" s="844"/>
      <c r="X71" s="844"/>
      <c r="Y71" s="1001"/>
      <c r="Z71" s="847"/>
      <c r="AA71" s="850"/>
      <c r="AB71" s="847"/>
      <c r="AC71" s="847"/>
      <c r="AD71" s="847"/>
    </row>
    <row customHeight="1" ht="27">
      <c r="A72" s="846"/>
      <c r="B72" s="900">
        <v>55</v>
      </c>
      <c r="C72" s="844"/>
      <c r="D72" s="968"/>
      <c r="E72" s="844" t="s">
        <v>2172</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147</v>
      </c>
      <c r="R72" s="958"/>
      <c r="S72" s="958"/>
      <c r="T72" s="844"/>
      <c r="U72" s="844"/>
      <c r="V72" s="844" t="s">
        <v>2187</v>
      </c>
      <c r="W72" s="844"/>
      <c r="X72" s="844"/>
      <c r="Y72" s="1001"/>
      <c r="Z72" s="847"/>
      <c r="AA72" s="850"/>
      <c r="AB72" s="847"/>
      <c r="AC72" s="847"/>
      <c r="AD72" s="847"/>
    </row>
    <row customHeight="1" ht="36">
      <c r="A73" s="846"/>
      <c r="B73" s="900">
        <v>56</v>
      </c>
      <c r="C73" s="844"/>
      <c r="D73" s="968"/>
      <c r="E73" s="844" t="s">
        <v>2174</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148</v>
      </c>
      <c r="R73" s="958"/>
      <c r="S73" s="958"/>
      <c r="T73" s="844"/>
      <c r="U73" s="844"/>
      <c r="V73" s="844" t="s">
        <v>2188</v>
      </c>
      <c r="W73" s="844"/>
      <c r="X73" s="844"/>
      <c r="Y73" s="1001"/>
      <c r="Z73" s="847"/>
      <c r="AA73" s="850"/>
      <c r="AB73" s="847"/>
      <c r="AC73" s="847"/>
      <c r="AD73" s="847"/>
    </row>
    <row customHeight="1" ht="18">
      <c r="A74" s="846"/>
      <c r="B74" s="900">
        <v>57</v>
      </c>
      <c r="C74" s="844"/>
      <c r="D74" s="968"/>
      <c r="E74" s="844" t="s">
        <v>2183</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149</v>
      </c>
      <c r="R74" s="958"/>
      <c r="S74" s="958"/>
      <c r="T74" s="844"/>
      <c r="U74" s="844"/>
      <c r="V74" s="844" t="s">
        <v>2189</v>
      </c>
      <c r="W74" s="844"/>
      <c r="X74" s="844"/>
      <c r="Y74" s="1001"/>
      <c r="Z74" s="847"/>
      <c r="AA74" s="850"/>
      <c r="AB74" s="847"/>
      <c r="AC74" s="847"/>
      <c r="AD74" s="847"/>
    </row>
    <row customHeight="1" ht="18">
      <c r="A75" s="846"/>
      <c r="B75" s="900">
        <v>58</v>
      </c>
      <c r="C75" s="844"/>
      <c r="D75" s="968"/>
      <c r="E75" s="844"/>
      <c r="F75" s="844" t="s">
        <v>2168</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2190</v>
      </c>
      <c r="X75" s="844"/>
      <c r="Y75" s="1001"/>
      <c r="Z75" s="847"/>
      <c r="AA75" s="850"/>
      <c r="AB75" s="847"/>
      <c r="AC75" s="847"/>
      <c r="AD75" s="847"/>
    </row>
    <row customHeight="1" ht="36">
      <c r="A76" s="846"/>
      <c r="B76" s="900">
        <v>59</v>
      </c>
      <c r="C76" s="844"/>
      <c r="D76" s="968"/>
      <c r="E76" s="844"/>
      <c r="F76" s="844" t="s">
        <v>2170</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2191</v>
      </c>
      <c r="X76" s="844"/>
      <c r="Y76" s="1001"/>
      <c r="Z76" s="847"/>
      <c r="AA76" s="850"/>
      <c r="AB76" s="847"/>
      <c r="AC76" s="847"/>
      <c r="AD76" s="847"/>
    </row>
    <row customHeight="1" ht="18">
      <c r="A77" s="846"/>
      <c r="B77" s="900">
        <v>60</v>
      </c>
      <c r="C77" s="844"/>
      <c r="D77" s="968"/>
      <c r="E77" s="844"/>
      <c r="F77" s="844" t="s">
        <v>2172</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147</v>
      </c>
      <c r="S77" s="958"/>
      <c r="T77" s="844"/>
      <c r="U77" s="844"/>
      <c r="V77" s="844"/>
      <c r="W77" s="844" t="s">
        <v>2192</v>
      </c>
      <c r="X77" s="844"/>
      <c r="Y77" s="1001"/>
      <c r="Z77" s="847"/>
      <c r="AA77" s="850"/>
      <c r="AB77" s="847"/>
      <c r="AC77" s="847"/>
      <c r="AD77" s="847"/>
    </row>
    <row customHeight="1" ht="72">
      <c r="A78" s="846"/>
      <c r="B78" s="900">
        <v>61</v>
      </c>
      <c r="C78" s="844" t="s">
        <v>2168</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640</v>
      </c>
      <c r="U78" s="844"/>
      <c r="V78" s="844"/>
      <c r="W78" s="844"/>
      <c r="X78" s="844"/>
      <c r="Y78" s="1001"/>
      <c r="Z78" s="847" t="s">
        <v>2193</v>
      </c>
      <c r="AA78" s="850"/>
      <c r="AB78" s="847"/>
      <c r="AC78" s="847"/>
      <c r="AD78" s="847"/>
    </row>
    <row customHeight="1" ht="36">
      <c r="A79" s="846"/>
      <c r="B79" s="900">
        <v>62</v>
      </c>
      <c r="C79" s="844" t="s">
        <v>2170</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111</v>
      </c>
      <c r="P79" s="958"/>
      <c r="Q79" s="958"/>
      <c r="R79" s="958"/>
      <c r="S79" s="958"/>
      <c r="T79" s="844" t="s">
        <v>2194</v>
      </c>
      <c r="U79" s="844"/>
      <c r="V79" s="844"/>
      <c r="W79" s="844"/>
      <c r="X79" s="844"/>
      <c r="Y79" s="1001"/>
      <c r="Z79" s="847" t="s">
        <v>2195</v>
      </c>
      <c r="AA79" s="850"/>
      <c r="AB79" s="847"/>
      <c r="AC79" s="847"/>
      <c r="AD79" s="847"/>
    </row>
    <row customHeight="1" ht="45">
      <c r="A80" s="846"/>
      <c r="B80" s="900">
        <v>63</v>
      </c>
      <c r="C80" s="844" t="s">
        <v>2172</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147</v>
      </c>
      <c r="P80" s="958"/>
      <c r="Q80" s="958"/>
      <c r="R80" s="958"/>
      <c r="S80" s="958"/>
      <c r="T80" s="844" t="s">
        <v>2196</v>
      </c>
      <c r="U80" s="844"/>
      <c r="V80" s="844"/>
      <c r="W80" s="844"/>
      <c r="X80" s="844"/>
      <c r="Y80" s="1001"/>
      <c r="Z80" s="847" t="s">
        <v>2197</v>
      </c>
      <c r="AA80" s="850"/>
      <c r="AB80" s="847"/>
      <c r="AC80" s="847"/>
      <c r="AD80" s="847"/>
    </row>
    <row customHeight="1" ht="36">
      <c r="A81" s="846"/>
      <c r="B81" s="900">
        <v>64</v>
      </c>
      <c r="C81" s="844" t="s">
        <v>2174</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2080</v>
      </c>
      <c r="P81" s="958"/>
      <c r="Q81" s="958"/>
      <c r="R81" s="958"/>
      <c r="S81" s="958"/>
      <c r="T81" s="844" t="s">
        <v>2198</v>
      </c>
      <c r="U81" s="844"/>
      <c r="V81" s="844"/>
      <c r="W81" s="844"/>
      <c r="X81" s="844"/>
      <c r="Y81" s="1001"/>
      <c r="Z81" s="847" t="s">
        <v>2199</v>
      </c>
      <c r="AA81" s="850"/>
      <c r="AB81" s="847"/>
      <c r="AC81" s="847"/>
      <c r="AD81" s="847"/>
    </row>
    <row customHeight="1" ht="90">
      <c r="A82" s="846"/>
      <c r="B82" s="900">
        <v>65</v>
      </c>
      <c r="C82" s="844" t="s">
        <v>2183</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148</v>
      </c>
      <c r="P82" s="958"/>
      <c r="Q82" s="958"/>
      <c r="R82" s="958"/>
      <c r="S82" s="958"/>
      <c r="T82" s="844" t="s">
        <v>2200</v>
      </c>
      <c r="U82" s="844"/>
      <c r="V82" s="844"/>
      <c r="W82" s="844"/>
      <c r="X82" s="844"/>
      <c r="Y82" s="1001"/>
      <c r="Z82" s="847" t="s">
        <v>2201</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2089</v>
      </c>
      <c r="P83" s="958"/>
      <c r="Q83" s="958"/>
      <c r="R83" s="958"/>
      <c r="S83" s="958"/>
      <c r="T83" s="844" t="s">
        <v>2202</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2203</v>
      </c>
      <c r="P84" s="958"/>
      <c r="Q84" s="958"/>
      <c r="R84" s="958"/>
      <c r="S84" s="958"/>
      <c r="T84" s="844" t="s">
        <v>2204</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2093</v>
      </c>
      <c r="P85" s="958"/>
      <c r="Q85" s="958"/>
      <c r="R85" s="958"/>
      <c r="S85" s="958"/>
      <c r="T85" s="844" t="s">
        <v>2205</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2206</v>
      </c>
      <c r="P86" s="958"/>
      <c r="Q86" s="958"/>
      <c r="R86" s="958"/>
      <c r="S86" s="958"/>
      <c r="T86" s="844" t="s">
        <v>2207</v>
      </c>
      <c r="U86" s="844"/>
      <c r="V86" s="844"/>
      <c r="W86" s="844"/>
      <c r="X86" s="844"/>
      <c r="Y86" s="1001"/>
      <c r="Z86" s="847"/>
      <c r="AA86" s="850"/>
      <c r="AB86" s="847"/>
      <c r="AC86" s="847"/>
      <c r="AD86" s="847"/>
    </row>
    <row customHeight="1" ht="36">
      <c r="A87" s="846"/>
      <c r="B87" s="900">
        <v>70</v>
      </c>
      <c r="C87" s="844" t="s">
        <v>2208</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149</v>
      </c>
      <c r="P87" s="958"/>
      <c r="Q87" s="958"/>
      <c r="R87" s="958"/>
      <c r="S87" s="958"/>
      <c r="T87" s="844" t="s">
        <v>2209</v>
      </c>
      <c r="U87" s="844"/>
      <c r="V87" s="844"/>
      <c r="W87" s="844"/>
      <c r="X87" s="844"/>
      <c r="Y87" s="1001"/>
      <c r="Z87" s="847"/>
      <c r="AA87" s="850"/>
      <c r="AB87" s="847"/>
      <c r="AC87" s="847"/>
      <c r="AD87" s="847"/>
    </row>
    <row customHeight="1" ht="18">
      <c r="A88" s="846"/>
      <c r="B88" s="900">
        <v>71</v>
      </c>
      <c r="C88" s="844" t="s">
        <v>2210</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150</v>
      </c>
      <c r="P88" s="958"/>
      <c r="Q88" s="958"/>
      <c r="R88" s="958"/>
      <c r="S88" s="958"/>
      <c r="T88" s="844" t="s">
        <v>672</v>
      </c>
      <c r="U88" s="844"/>
      <c r="V88" s="844"/>
      <c r="W88" s="844"/>
      <c r="X88" s="844"/>
      <c r="Y88" s="1001"/>
      <c r="Z88" s="847"/>
      <c r="AA88" s="850"/>
      <c r="AB88" s="847"/>
      <c r="AC88" s="847"/>
      <c r="AD88" s="847"/>
    </row>
    <row customHeight="1" ht="18">
      <c r="A89" s="846"/>
      <c r="B89" s="900">
        <v>72</v>
      </c>
      <c r="C89" s="844" t="s">
        <v>2211</v>
      </c>
      <c r="D89" s="968" t="s">
        <v>2208</v>
      </c>
      <c r="E89" s="844" t="s">
        <v>2208</v>
      </c>
      <c r="F89" s="844" t="s">
        <v>2174</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680</v>
      </c>
      <c r="U89" s="844" t="s">
        <v>680</v>
      </c>
      <c r="V89" s="844" t="s">
        <v>680</v>
      </c>
      <c r="W89" s="844" t="s">
        <v>680</v>
      </c>
      <c r="X89" s="844"/>
      <c r="Y89" s="1001"/>
      <c r="Z89" s="847"/>
      <c r="AA89" s="850"/>
      <c r="AB89" s="847"/>
      <c r="AC89" s="847"/>
      <c r="AD89" s="847"/>
    </row>
    <row customHeight="1" ht="27">
      <c r="A90" s="846"/>
      <c r="B90" s="900">
        <v>73</v>
      </c>
      <c r="C90" s="844" t="s">
        <v>2212</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152</v>
      </c>
      <c r="P90" s="958"/>
      <c r="Q90" s="958"/>
      <c r="R90" s="958"/>
      <c r="S90" s="958"/>
      <c r="T90" s="844" t="s">
        <v>682</v>
      </c>
      <c r="U90" s="844"/>
      <c r="V90" s="844"/>
      <c r="W90" s="844"/>
      <c r="X90" s="844"/>
      <c r="Y90" s="1001"/>
      <c r="Z90" s="847"/>
      <c r="AA90" s="850"/>
      <c r="AB90" s="847"/>
      <c r="AC90" s="847"/>
      <c r="AD90" s="847"/>
    </row>
    <row customHeight="1" ht="18">
      <c r="A91" s="846"/>
      <c r="B91" s="900">
        <v>74</v>
      </c>
      <c r="C91" s="844"/>
      <c r="D91" s="968" t="s">
        <v>2210</v>
      </c>
      <c r="E91" s="844" t="s">
        <v>2210</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151</v>
      </c>
      <c r="Q91" s="958" t="s">
        <v>151</v>
      </c>
      <c r="R91" s="958"/>
      <c r="S91" s="958"/>
      <c r="T91" s="844"/>
      <c r="U91" s="844" t="s">
        <v>2213</v>
      </c>
      <c r="V91" s="844" t="s">
        <v>2213</v>
      </c>
      <c r="W91" s="844"/>
      <c r="X91" s="844"/>
      <c r="Y91" s="1001"/>
      <c r="Z91" s="847"/>
      <c r="AA91" s="850"/>
      <c r="AB91" s="847"/>
      <c r="AC91" s="847"/>
      <c r="AD91" s="847"/>
    </row>
    <row customHeight="1" ht="27">
      <c r="A92" s="846"/>
      <c r="B92" s="900">
        <v>75</v>
      </c>
      <c r="C92" s="844"/>
      <c r="D92" s="968" t="s">
        <v>2211</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2214</v>
      </c>
      <c r="V92" s="844"/>
      <c r="W92" s="844"/>
      <c r="X92" s="844"/>
      <c r="Y92" s="1001"/>
      <c r="Z92" s="847"/>
      <c r="AA92" s="850" t="s">
        <v>2215</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2121</v>
      </c>
      <c r="Q93" s="958"/>
      <c r="R93" s="958"/>
      <c r="S93" s="958"/>
      <c r="T93" s="844"/>
      <c r="U93" s="844" t="s">
        <v>2216</v>
      </c>
      <c r="V93" s="844"/>
      <c r="W93" s="844"/>
      <c r="X93" s="844"/>
      <c r="Y93" s="1001"/>
      <c r="Z93" s="847"/>
      <c r="AA93" s="850" t="s">
        <v>2217</v>
      </c>
      <c r="AB93" s="847"/>
      <c r="AC93" s="847"/>
      <c r="AD93" s="847"/>
    </row>
    <row customHeight="1" ht="45">
      <c r="A94" s="846"/>
      <c r="B94" s="900">
        <v>77</v>
      </c>
      <c r="C94" s="844"/>
      <c r="D94" s="968" t="s">
        <v>2212</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1475</v>
      </c>
      <c r="Q94" s="958"/>
      <c r="R94" s="958"/>
      <c r="S94" s="958"/>
      <c r="T94" s="844"/>
      <c r="U94" s="844" t="s">
        <v>2218</v>
      </c>
      <c r="V94" s="844"/>
      <c r="W94" s="844"/>
      <c r="X94" s="844"/>
      <c r="Y94" s="1001"/>
      <c r="Z94" s="847"/>
      <c r="AA94" s="850" t="s">
        <v>2219</v>
      </c>
      <c r="AB94" s="847"/>
      <c r="AC94" s="847"/>
      <c r="AD94" s="847"/>
    </row>
    <row customHeight="1" ht="99">
      <c r="A95" s="846"/>
      <c r="B95" s="900">
        <v>78</v>
      </c>
      <c r="C95" s="844" t="s">
        <v>2220</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1475</v>
      </c>
      <c r="P95" s="958"/>
      <c r="Q95" s="958"/>
      <c r="R95" s="958"/>
      <c r="S95" s="958"/>
      <c r="T95" s="844" t="s">
        <v>2221</v>
      </c>
      <c r="U95" s="844"/>
      <c r="V95" s="844"/>
      <c r="W95" s="844"/>
      <c r="X95" s="844"/>
      <c r="Y95" s="1001"/>
      <c r="Z95" s="847"/>
      <c r="AA95" s="850"/>
      <c r="AB95" s="847"/>
      <c r="AC95" s="847"/>
      <c r="AD95" s="847"/>
    </row>
    <row customHeight="1" ht="99">
      <c r="A96" s="846"/>
      <c r="B96" s="900">
        <v>79</v>
      </c>
      <c r="C96" s="844" t="s">
        <v>1153</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1481</v>
      </c>
      <c r="P96" s="958"/>
      <c r="Q96" s="958"/>
      <c r="R96" s="958"/>
      <c r="S96" s="958"/>
      <c r="T96" s="844" t="s">
        <v>2222</v>
      </c>
      <c r="U96" s="844"/>
      <c r="V96" s="844"/>
      <c r="W96" s="844"/>
      <c r="X96" s="844"/>
      <c r="Y96" s="1001"/>
      <c r="Z96" s="847" t="s">
        <v>2223</v>
      </c>
      <c r="AA96" s="850"/>
      <c r="AB96" s="847"/>
      <c r="AC96" s="847"/>
      <c r="AD96" s="847"/>
    </row>
    <row customHeight="1" ht="63">
      <c r="A97" s="846"/>
      <c r="B97" s="900">
        <v>80</v>
      </c>
      <c r="C97" s="844" t="s">
        <v>2224</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1493</v>
      </c>
      <c r="P97" s="958"/>
      <c r="Q97" s="958"/>
      <c r="R97" s="958"/>
      <c r="S97" s="958"/>
      <c r="T97" s="844" t="s">
        <v>2225</v>
      </c>
      <c r="U97" s="844"/>
      <c r="V97" s="844"/>
      <c r="W97" s="844"/>
      <c r="X97" s="844"/>
      <c r="Y97" s="1001"/>
      <c r="Z97" s="847" t="s">
        <v>2226</v>
      </c>
      <c r="AA97" s="850"/>
      <c r="AB97" s="847"/>
      <c r="AC97" s="847"/>
      <c r="AD97" s="847"/>
    </row>
    <row customHeight="1" ht="63">
      <c r="A98" s="846"/>
      <c r="B98" s="900">
        <v>81</v>
      </c>
      <c r="C98" s="844" t="s">
        <v>2227</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1507</v>
      </c>
      <c r="P98" s="958"/>
      <c r="Q98" s="958"/>
      <c r="R98" s="958"/>
      <c r="S98" s="958"/>
      <c r="T98" s="844" t="s">
        <v>2228</v>
      </c>
      <c r="U98" s="844"/>
      <c r="V98" s="844"/>
      <c r="W98" s="844"/>
      <c r="X98" s="844"/>
      <c r="Y98" s="1001"/>
      <c r="Z98" s="847" t="s">
        <v>2226</v>
      </c>
      <c r="AA98" s="850"/>
      <c r="AB98" s="847"/>
      <c r="AC98" s="847"/>
      <c r="AD98" s="847"/>
    </row>
    <row customHeight="1" ht="90">
      <c r="A99" s="846"/>
      <c r="B99" s="900">
        <v>82</v>
      </c>
      <c r="C99" s="844" t="s">
        <v>2229</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1519</v>
      </c>
      <c r="P99" s="958"/>
      <c r="Q99" s="958"/>
      <c r="R99" s="958"/>
      <c r="S99" s="958"/>
      <c r="T99" s="844" t="s">
        <v>2230</v>
      </c>
      <c r="U99" s="844"/>
      <c r="V99" s="844"/>
      <c r="W99" s="844"/>
      <c r="X99" s="844"/>
      <c r="Y99" s="1001"/>
      <c r="Z99" s="847" t="s">
        <v>637</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2231</v>
      </c>
      <c r="P100" s="958"/>
      <c r="Q100" s="958"/>
      <c r="R100" s="958"/>
      <c r="S100" s="958"/>
      <c r="T100" s="844" t="s">
        <v>2232</v>
      </c>
      <c r="U100" s="844"/>
      <c r="V100" s="844"/>
      <c r="W100" s="844"/>
      <c r="X100" s="844"/>
      <c r="Y100" s="1001"/>
      <c r="Z100" s="847" t="s">
        <v>637</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2233</v>
      </c>
      <c r="P101" s="958"/>
      <c r="Q101" s="958"/>
      <c r="R101" s="958"/>
      <c r="S101" s="958"/>
      <c r="T101" s="844" t="s">
        <v>2234</v>
      </c>
      <c r="U101" s="844"/>
      <c r="V101" s="844"/>
      <c r="W101" s="844"/>
      <c r="X101" s="844"/>
      <c r="Y101" s="1001"/>
      <c r="Z101" s="847" t="s">
        <v>637</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1673</v>
      </c>
      <c r="B148" s="846"/>
      <c r="C148" s="844" t="s">
        <v>2235</v>
      </c>
      <c r="D148" s="844" t="s">
        <v>1575</v>
      </c>
      <c r="E148" s="844" t="s">
        <v>1675</v>
      </c>
      <c r="F148" s="844" t="s">
        <v>2236</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2237</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2238</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1677</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1680</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1684</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05644-32B5-49E3-0651-9565C62323C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2239</v>
      </c>
      <c r="M5" s="2604"/>
      <c r="N5" s="2604"/>
      <c r="O5" s="2604"/>
      <c r="P5" s="2604"/>
      <c r="Q5" s="2604"/>
      <c r="R5" s="2604"/>
      <c r="S5" s="2604"/>
      <c r="T5" s="2604"/>
      <c r="U5" s="2604"/>
      <c r="V5" s="1244"/>
      <c r="AD5" s="1156">
        <v>64</v>
      </c>
    </row>
    <row customHeight="1" ht="14.699999999999998">
      <c r="J6" s="377"/>
      <c r="K6" s="377"/>
      <c r="L6" s="2605" t="str">
        <f>IF(org=0,"Не определено",org)</f>
        <v>ООО "Ресурс"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45770</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исх.406, вх.№ 73-ИОГВ-17/834вх</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303</v>
      </c>
      <c r="M14" s="2128"/>
      <c r="N14" s="2128"/>
      <c r="O14" s="2128"/>
      <c r="P14" s="2128"/>
      <c r="Q14" s="2128"/>
      <c r="R14" s="2128"/>
      <c r="S14" s="2128"/>
      <c r="T14" s="2128"/>
      <c r="U14" s="2128"/>
      <c r="V14" s="2128"/>
      <c r="W14" s="2128"/>
      <c r="X14" s="2128" t="s">
        <v>304</v>
      </c>
      <c r="AD14" s="1156">
        <v>14</v>
      </c>
    </row>
    <row customHeight="1" ht="14.699999999999998">
      <c r="J15" s="377"/>
      <c r="K15" s="377"/>
      <c r="L15" s="2274" t="s">
        <v>87</v>
      </c>
      <c r="M15" s="2210" t="s">
        <v>429</v>
      </c>
      <c r="N15" s="302"/>
      <c r="O15" s="2275" t="s">
        <v>2240</v>
      </c>
      <c r="P15" s="2276"/>
      <c r="Q15" s="2276"/>
      <c r="R15" s="2276"/>
      <c r="S15" s="2276"/>
      <c r="T15" s="2276"/>
      <c r="U15" s="2277"/>
      <c r="V15" s="2278" t="s">
        <v>431</v>
      </c>
      <c r="W15" s="2281" t="s">
        <v>1150</v>
      </c>
      <c r="X15" s="2128"/>
      <c r="AD15" s="1156">
        <v>14</v>
      </c>
    </row>
    <row customHeight="1" ht="35.699999999999996">
      <c r="J16" s="377"/>
      <c r="K16" s="377"/>
      <c r="L16" s="2274"/>
      <c r="M16" s="2210"/>
      <c r="N16" s="1032"/>
      <c r="O16" s="2261" t="s">
        <v>434</v>
      </c>
      <c r="P16" s="2261" t="s">
        <v>435</v>
      </c>
      <c r="Q16" s="2263" t="s">
        <v>436</v>
      </c>
      <c r="R16" s="2264"/>
      <c r="S16" s="2263" t="s">
        <v>449</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399</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400</v>
      </c>
      <c r="N20" s="301"/>
      <c r="O20" s="2607" t="str">
        <f>INDEX(PT_DIFFERENTIATION_TER,MATCH(B19,PT_DIFFERENTIATION_TER_ID,0))</f>
        <v/>
      </c>
      <c r="P20" s="2607"/>
      <c r="Q20" s="2607"/>
      <c r="R20" s="2607"/>
      <c r="S20" s="2607"/>
      <c r="T20" s="2607"/>
      <c r="U20" s="2607"/>
      <c r="V20" s="2607"/>
      <c r="W20" s="2607"/>
      <c r="X20" s="1259" t="s">
        <v>401</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402</v>
      </c>
      <c r="N21" s="301"/>
      <c r="O21" s="2607" t="str">
        <f>INDEX(PT_DIFFERENTIATION_CS,MATCH(C19,PT_DIFFERENTIATION_CS_ID,0))</f>
        <v/>
      </c>
      <c r="P21" s="2607"/>
      <c r="Q21" s="2607"/>
      <c r="R21" s="2607"/>
      <c r="S21" s="2607"/>
      <c r="T21" s="2607"/>
      <c r="U21" s="2607"/>
      <c r="V21" s="2607"/>
      <c r="W21" s="2607"/>
      <c r="X21" s="1259" t="s">
        <v>403</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404</v>
      </c>
      <c r="N22" s="301"/>
      <c r="O22" s="2607" t="str">
        <f>INDEX(PT_DIFFERENTIATION_IST_TE,MATCH(D19,PT_DIFFERENTIATION_IST_TE_ID,0))</f>
        <v/>
      </c>
      <c r="P22" s="2607"/>
      <c r="Q22" s="2607"/>
      <c r="R22" s="2607"/>
      <c r="S22" s="2607"/>
      <c r="T22" s="2607"/>
      <c r="U22" s="2607"/>
      <c r="V22" s="2607"/>
      <c r="W22" s="2607"/>
      <c r="X22" s="1259" t="s">
        <v>405</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407</v>
      </c>
      <c r="N23" s="301"/>
      <c r="O23" s="2306"/>
      <c r="P23" s="2306"/>
      <c r="Q23" s="2306"/>
      <c r="R23" s="2306"/>
      <c r="S23" s="2306"/>
      <c r="T23" s="2306"/>
      <c r="U23" s="2306"/>
      <c r="V23" s="2306"/>
      <c r="W23" s="2306"/>
      <c r="X23" s="1259" t="s">
        <v>408</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410</v>
      </c>
      <c r="N24" s="301"/>
      <c r="O24" s="2246"/>
      <c r="P24" s="2247"/>
      <c r="Q24" s="2247"/>
      <c r="R24" s="2247"/>
      <c r="S24" s="2247"/>
      <c r="T24" s="2247"/>
      <c r="U24" s="2247"/>
      <c r="V24" s="2247"/>
      <c r="W24" s="2248"/>
      <c r="X24" s="1259" t="s">
        <v>411</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413</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414</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415</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416</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592</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2241</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2242</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256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809</v>
      </c>
      <c r="M35" s="2286" t="s">
        <v>2243</v>
      </c>
      <c r="N35" s="2286"/>
      <c r="O35" s="2286"/>
      <c r="P35" s="2286"/>
      <c r="Q35" s="2286"/>
      <c r="R35" s="2286"/>
      <c r="S35" s="2286"/>
      <c r="T35" s="2286"/>
      <c r="U35" s="2286"/>
      <c r="V35" s="2286"/>
      <c r="W35" s="2286"/>
      <c r="X35" s="2286"/>
      <c r="AD35" s="1156">
        <v>27</v>
      </c>
    </row>
    <row customHeight="1" ht="109.19999999999999">
      <c r="H36" s="538"/>
      <c r="I36" s="1304"/>
      <c r="M36" s="2286" t="s">
        <v>2244</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EDB77-AB5D-A0F5-923F-CEB7EE81A9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C8902-A2ED-9B1C-283B-F98D5F1212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8373B-57A3-B411-2F3C-CE07356DC1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60322-677A-3481-8D37-F825D9EBA0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C9C98-171D-1909-AA61-7FCCAA6408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62B0FF-C636-7EB6-2AEE-87F2301EAE4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302</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ООО "Ресурс"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303</v>
      </c>
      <c r="E8" s="2206"/>
      <c r="F8" s="2206"/>
      <c r="G8" s="2209" t="s">
        <v>304</v>
      </c>
      <c r="J8" s="456">
        <v>11</v>
      </c>
    </row>
    <row customHeight="1" ht="11.549999999999999">
      <c r="A9" s="458"/>
      <c r="B9" s="503"/>
      <c r="C9" s="458"/>
      <c r="D9" s="473" t="s">
        <v>87</v>
      </c>
      <c r="E9" s="447" t="s">
        <v>305</v>
      </c>
      <c r="F9" s="447" t="s">
        <v>306</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307</v>
      </c>
      <c r="F11" s="1012" t="str">
        <f>IF(region_name="","",region_name)</f>
        <v>Ульяновская область</v>
      </c>
      <c r="G11" s="1013" t="s">
        <v>308</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309</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310</v>
      </c>
      <c r="E14" s="1011" t="s">
        <v>311</v>
      </c>
      <c r="F14" s="1012" t="str">
        <f>IF(inn="","",inn)</f>
        <v>7302027033</v>
      </c>
      <c r="G14" s="1013" t="s">
        <v>312</v>
      </c>
      <c r="H14" s="476"/>
      <c r="J14" s="456">
        <v>0</v>
      </c>
    </row>
    <row customHeight="1" ht="22.5" hidden="1">
      <c r="A15" s="458"/>
      <c r="B15" s="503"/>
      <c r="C15" s="458"/>
      <c r="D15" s="1010" t="s">
        <v>313</v>
      </c>
      <c r="E15" s="1011" t="s">
        <v>314</v>
      </c>
      <c r="F15" s="1012" t="str">
        <f>IF(kpp="","",kpp)</f>
        <v>730201001</v>
      </c>
      <c r="G15" s="1013" t="s">
        <v>315</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316</v>
      </c>
      <c r="B19" s="503"/>
      <c r="C19" s="2214"/>
      <c r="D19" s="446" t="str">
        <f>A19</f>
        <v>5.1</v>
      </c>
      <c r="E19" s="443" t="s">
        <v>317</v>
      </c>
      <c r="F19" s="444" t="s">
        <v>309</v>
      </c>
      <c r="G19" s="445" t="s">
        <v>318</v>
      </c>
      <c r="H19" s="476"/>
      <c r="I19" s="853"/>
      <c r="J19" s="456">
        <v>0</v>
      </c>
    </row>
    <row customHeight="1" ht="24" hidden="1">
      <c r="A20" s="2203"/>
      <c r="B20" s="503"/>
      <c r="C20" s="2214"/>
      <c r="D20" s="441" t="str">
        <f>D19&amp;".1"</f>
        <v>5.1.1</v>
      </c>
      <c r="E20" s="440" t="s">
        <v>319</v>
      </c>
      <c r="F20" s="882" t="s">
        <v>28</v>
      </c>
      <c r="G20" s="475"/>
      <c r="H20" s="476"/>
      <c r="I20" s="853"/>
      <c r="J20" s="456">
        <v>0</v>
      </c>
    </row>
    <row customHeight="1" ht="22.5" hidden="1">
      <c r="A21" s="2203"/>
      <c r="B21" s="503"/>
      <c r="C21" s="2214"/>
      <c r="D21" s="441" t="str">
        <f>D19&amp;".2"</f>
        <v>5.1.2</v>
      </c>
      <c r="E21" s="440" t="s">
        <v>320</v>
      </c>
      <c r="F21" s="1734" t="s">
        <v>28</v>
      </c>
      <c r="G21" s="445" t="s">
        <v>321</v>
      </c>
      <c r="H21" s="476"/>
      <c r="I21" s="853"/>
      <c r="J21" s="456">
        <v>0</v>
      </c>
    </row>
    <row customHeight="1" ht="22.5" hidden="1">
      <c r="A22" s="2203"/>
      <c r="B22" s="503"/>
      <c r="C22" s="2214"/>
      <c r="D22" s="441" t="str">
        <f>D19&amp;".3"</f>
        <v>5.1.3</v>
      </c>
      <c r="E22" s="440" t="s">
        <v>322</v>
      </c>
      <c r="F22" s="882" t="s">
        <v>28</v>
      </c>
      <c r="G22" s="475"/>
      <c r="H22" s="476"/>
      <c r="I22" s="853"/>
      <c r="J22" s="456">
        <v>0</v>
      </c>
    </row>
    <row customHeight="1" ht="22.5" hidden="1">
      <c r="A23" s="2203"/>
      <c r="B23" s="503"/>
      <c r="C23" s="2214"/>
      <c r="D23" s="441" t="str">
        <f>D19&amp;".4"</f>
        <v>5.1.4</v>
      </c>
      <c r="E23" s="440" t="s">
        <v>323</v>
      </c>
      <c r="F23" s="882" t="s">
        <v>28</v>
      </c>
      <c r="G23" s="445" t="s">
        <v>324</v>
      </c>
      <c r="H23" s="476"/>
      <c r="I23" s="853"/>
      <c r="J23" s="456">
        <v>0</v>
      </c>
    </row>
    <row customHeight="1" ht="22.5" hidden="1">
      <c r="A24" s="1979"/>
      <c r="B24" s="503"/>
      <c r="C24" s="493"/>
      <c r="D24" s="468"/>
      <c r="E24" s="1169" t="s">
        <v>325</v>
      </c>
      <c r="F24" s="469"/>
      <c r="G24" s="470"/>
      <c r="H24" s="476"/>
      <c r="I24" s="853"/>
      <c r="J24" s="456">
        <v>0</v>
      </c>
    </row>
    <row s="502" customFormat="1" customHeight="1" ht="24.75" hidden="1">
      <c r="A25" s="458"/>
      <c r="B25" s="503"/>
      <c r="C25" s="503"/>
      <c r="D25" s="1007" t="s">
        <v>89</v>
      </c>
      <c r="E25" s="1009" t="s">
        <v>326</v>
      </c>
      <c r="F25" s="1014" t="s">
        <v>309</v>
      </c>
      <c r="G25" s="1009"/>
      <c r="J25" s="502">
        <v>0</v>
      </c>
    </row>
    <row s="502" customFormat="1" customHeight="1" ht="11.25" hidden="1">
      <c r="A26" s="458"/>
      <c r="B26" s="503"/>
      <c r="C26" s="503"/>
      <c r="D26" s="1007" t="s">
        <v>327</v>
      </c>
      <c r="E26" s="1008" t="s">
        <v>328</v>
      </c>
      <c r="F26" s="1014" t="s">
        <v>309</v>
      </c>
      <c r="G26" s="1009"/>
      <c r="J26" s="502">
        <v>0</v>
      </c>
    </row>
    <row s="502" customFormat="1" customHeight="1" ht="11.25" hidden="1">
      <c r="A27" s="458"/>
      <c r="B27" s="503"/>
      <c r="C27" s="503"/>
      <c r="D27" s="1007" t="s">
        <v>329</v>
      </c>
      <c r="E27" s="1015" t="s">
        <v>330</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331</v>
      </c>
      <c r="E28" s="1015" t="s">
        <v>332</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333</v>
      </c>
      <c r="E29" s="1015" t="s">
        <v>334</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335</v>
      </c>
      <c r="E30" s="1008" t="s">
        <v>336</v>
      </c>
      <c r="F30" s="1016"/>
      <c r="G30" s="1009"/>
      <c r="J30" s="502">
        <v>0</v>
      </c>
    </row>
    <row s="502" customFormat="1" customHeight="1" ht="11.25" hidden="1">
      <c r="A31" s="458"/>
      <c r="B31" s="503"/>
      <c r="C31" s="503"/>
      <c r="D31" s="1007" t="s">
        <v>337</v>
      </c>
      <c r="E31" s="1008" t="s">
        <v>338</v>
      </c>
      <c r="F31" s="1016"/>
      <c r="G31" s="1009"/>
      <c r="J31" s="502">
        <v>0</v>
      </c>
    </row>
    <row s="502" customFormat="1" customHeight="1" ht="11.25" hidden="1">
      <c r="A32" s="458"/>
      <c r="B32" s="503"/>
      <c r="C32" s="503"/>
      <c r="D32" s="1007" t="s">
        <v>339</v>
      </c>
      <c r="E32" s="1008" t="s">
        <v>340</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309</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341</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341</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342</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343</v>
      </c>
      <c r="H44" s="476"/>
      <c r="J44" s="456">
        <v>22</v>
      </c>
    </row>
    <row customHeight="1" ht="23.25">
      <c r="A45" s="458"/>
      <c r="B45" s="503"/>
      <c r="C45" s="458"/>
      <c r="D45" s="441">
        <f>D44+1</f>
        <v>11</v>
      </c>
      <c r="E45" s="439" t="s">
        <v>344</v>
      </c>
      <c r="F45" s="444" t="s">
        <v>309</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345</v>
      </c>
      <c r="H46" s="476"/>
      <c r="J46" s="456">
        <v>23</v>
      </c>
    </row>
    <row customHeight="1" ht="24">
      <c r="A47" s="2203"/>
      <c r="B47" s="503"/>
      <c r="C47" s="493"/>
      <c r="D47" s="441" t="str">
        <f>D45&amp;".2"</f>
        <v>11.2</v>
      </c>
      <c r="E47" s="443" t="s">
        <v>346</v>
      </c>
      <c r="F47" s="491"/>
      <c r="G47" s="438" t="s">
        <v>347</v>
      </c>
      <c r="H47" s="476"/>
      <c r="J47" s="456">
        <v>23</v>
      </c>
    </row>
    <row customHeight="1" ht="24">
      <c r="A48" s="2203"/>
      <c r="B48" s="503"/>
      <c r="C48" s="493"/>
      <c r="D48" s="441" t="str">
        <f>D45&amp;".3"</f>
        <v>11.3</v>
      </c>
      <c r="E48" s="443" t="s">
        <v>348</v>
      </c>
      <c r="F48" s="491"/>
      <c r="G48" s="438" t="s">
        <v>349</v>
      </c>
      <c r="H48" s="476"/>
      <c r="J48" s="456">
        <v>23</v>
      </c>
    </row>
    <row customHeight="1" ht="24">
      <c r="A49" s="2203"/>
      <c r="B49" s="503"/>
      <c r="C49" s="493"/>
      <c r="D49" s="441" t="str">
        <f>IF(TEMPLATE_SPHERE="TKO",D45&amp;".0",D45&amp;".4")</f>
        <v>11.4</v>
      </c>
      <c r="E49" s="437" t="s">
        <v>350</v>
      </c>
      <c r="F49" s="1686"/>
      <c r="G49" s="1763" t="s">
        <v>351</v>
      </c>
      <c r="H49" s="476"/>
      <c r="J49" s="456">
        <v>23</v>
      </c>
    </row>
    <row customHeight="1" ht="24">
      <c r="A50" s="458"/>
      <c r="B50" s="503"/>
      <c r="C50" s="458"/>
      <c r="D50" s="468"/>
      <c r="E50" s="416" t="s">
        <v>352</v>
      </c>
      <c r="F50" s="469"/>
      <c r="G50" s="1763" t="s">
        <v>353</v>
      </c>
      <c r="H50" s="477"/>
      <c r="J50" s="456">
        <v>23</v>
      </c>
    </row>
    <row customHeight="1" ht="24">
      <c r="A51" s="859"/>
      <c r="B51" s="503"/>
      <c r="C51" s="493"/>
      <c r="D51" s="441">
        <f>D45+1</f>
        <v>12</v>
      </c>
      <c r="E51" s="529" t="s">
        <v>354</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5B747-BF49-2445-9B43-0439E3BC3E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F088C5-AFC3-9D49-B6B2-526610B617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93B6C7-BB42-CACD-92A8-5A830D340EF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8DD1EC-46CD-8125-D6DC-A97BBCB969E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2245</v>
      </c>
      <c r="B1" s="2617" t="s">
        <v>2246</v>
      </c>
      <c r="C1" s="2618" t="s">
        <v>2247</v>
      </c>
      <c r="D1" s="2619"/>
      <c r="E1" s="837" t="s">
        <v>2248</v>
      </c>
    </row>
    <row customHeight="1" ht="11.25">
      <c r="A2" s="2620"/>
      <c r="B2" s="766" t="s">
        <v>26</v>
      </c>
      <c r="C2" s="754"/>
      <c r="D2" s="765"/>
      <c r="E2" s="837"/>
    </row>
    <row customHeight="1" ht="11.25">
      <c r="A3" s="2621"/>
      <c r="B3" s="2622" t="s">
        <v>33</v>
      </c>
      <c r="C3" s="754"/>
      <c r="D3" s="765"/>
      <c r="E3" s="837"/>
    </row>
    <row customHeight="1" ht="11.25">
      <c r="A4" s="2623"/>
      <c r="B4" s="767" t="s">
        <v>1673</v>
      </c>
      <c r="C4" s="754"/>
      <c r="D4" s="765"/>
      <c r="E4" s="837"/>
    </row>
    <row customHeight="1" ht="11.25">
      <c r="A5" s="2624"/>
      <c r="B5" s="767" t="s">
        <v>1667</v>
      </c>
      <c r="C5" s="2625" t="s">
        <v>2012</v>
      </c>
      <c r="D5" s="2626" t="s">
        <v>2249</v>
      </c>
      <c r="E5" s="837"/>
    </row>
    <row s="1851" customFormat="1" customHeight="1" ht="11.25">
      <c r="A6" s="2627"/>
      <c r="B6" s="767" t="s">
        <v>1677</v>
      </c>
      <c r="C6" s="754"/>
      <c r="D6" s="765"/>
      <c r="E6" s="837"/>
    </row>
    <row customHeight="1" ht="11.25">
      <c r="A7" s="2628"/>
      <c r="B7" s="767" t="s">
        <v>1684</v>
      </c>
      <c r="C7" s="754"/>
      <c r="D7" s="765"/>
      <c r="E7" s="837"/>
    </row>
    <row customHeight="1" ht="11.25">
      <c r="A8" s="757"/>
      <c r="B8" s="767" t="s">
        <v>1680</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A4F6A6-9CEF-0C5E-6BE8-2012D49371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40EEE-AA98-ED93-0AF6-430E0E9F89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2F0A2-02CA-D44D-4EDF-1A96E9176D2C}" mc:Ignorable="x14ac xr xr2 xr3">
  <sheetPr>
    <tabColor rgb="FFFFCC99"/>
  </sheetPr>
  <dimension ref="A1:I34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2250</v>
      </c>
      <c r="B1" s="69" t="s">
        <v>2251</v>
      </c>
      <c r="C1" s="69" t="s">
        <v>2252</v>
      </c>
      <c r="D1" s="69" t="s">
        <v>2253</v>
      </c>
      <c r="E1" s="69" t="s">
        <v>2254</v>
      </c>
      <c r="F1" s="69" t="s">
        <v>2255</v>
      </c>
      <c r="G1" s="69" t="s">
        <v>2256</v>
      </c>
      <c r="H1" s="69" t="s">
        <v>2257</v>
      </c>
      <c r="I1" s="69" t="s">
        <v>2258</v>
      </c>
    </row>
    <row customHeight="1" ht="11.25">
      <c r="A2" s="1851" t="s">
        <v>2259</v>
      </c>
      <c r="B2" s="1851" t="s">
        <v>16</v>
      </c>
      <c r="C2" s="1851" t="s">
        <v>2260</v>
      </c>
      <c r="D2" s="1851" t="s">
        <v>2261</v>
      </c>
      <c r="E2" s="1851" t="s">
        <v>2262</v>
      </c>
      <c r="F2" s="1851" t="s">
        <v>2263</v>
      </c>
      <c r="G2" s="1851" t="s">
        <v>28</v>
      </c>
      <c r="H2" s="1851" t="s">
        <v>28</v>
      </c>
      <c r="I2" s="1851" t="s">
        <v>813</v>
      </c>
    </row>
    <row customHeight="1" ht="11.25">
      <c r="A3" s="1851" t="s">
        <v>2259</v>
      </c>
      <c r="B3" s="1851" t="s">
        <v>16</v>
      </c>
      <c r="C3" s="1851" t="s">
        <v>28</v>
      </c>
      <c r="D3" s="1851" t="s">
        <v>2264</v>
      </c>
      <c r="E3" s="1851" t="s">
        <v>2265</v>
      </c>
      <c r="F3" s="1851" t="s">
        <v>2266</v>
      </c>
      <c r="G3" s="1851" t="s">
        <v>28</v>
      </c>
      <c r="H3" s="1851" t="s">
        <v>28</v>
      </c>
      <c r="I3" s="1851" t="s">
        <v>813</v>
      </c>
    </row>
    <row customHeight="1" ht="11.25">
      <c r="A4" s="1851" t="s">
        <v>2259</v>
      </c>
      <c r="B4" s="1851" t="s">
        <v>16</v>
      </c>
      <c r="C4" s="1851" t="s">
        <v>2267</v>
      </c>
      <c r="D4" s="1851" t="s">
        <v>2268</v>
      </c>
      <c r="E4" s="1851" t="s">
        <v>2269</v>
      </c>
      <c r="F4" s="1851" t="s">
        <v>2270</v>
      </c>
      <c r="G4" s="1851" t="s">
        <v>28</v>
      </c>
      <c r="H4" s="1851" t="s">
        <v>28</v>
      </c>
      <c r="I4" s="1851" t="s">
        <v>813</v>
      </c>
    </row>
    <row customHeight="1" ht="11.25">
      <c r="A5" s="1851" t="s">
        <v>2259</v>
      </c>
      <c r="B5" s="1851" t="s">
        <v>16</v>
      </c>
      <c r="C5" s="1851" t="s">
        <v>2271</v>
      </c>
      <c r="D5" s="1851" t="s">
        <v>2272</v>
      </c>
      <c r="E5" s="1851" t="s">
        <v>2273</v>
      </c>
      <c r="F5" s="1851" t="s">
        <v>2274</v>
      </c>
      <c r="G5" s="1851" t="s">
        <v>28</v>
      </c>
      <c r="H5" s="1851" t="s">
        <v>28</v>
      </c>
      <c r="I5" s="1851" t="s">
        <v>813</v>
      </c>
    </row>
    <row customHeight="1" ht="11.25">
      <c r="A6" s="1851" t="s">
        <v>2259</v>
      </c>
      <c r="B6" s="1851" t="s">
        <v>16</v>
      </c>
      <c r="C6" s="1851" t="s">
        <v>2275</v>
      </c>
      <c r="D6" s="1851" t="s">
        <v>2276</v>
      </c>
      <c r="E6" s="1851" t="s">
        <v>2277</v>
      </c>
      <c r="F6" s="1851" t="s">
        <v>2278</v>
      </c>
      <c r="G6" s="1851" t="s">
        <v>28</v>
      </c>
      <c r="H6" s="1851" t="s">
        <v>28</v>
      </c>
      <c r="I6" s="1851" t="s">
        <v>813</v>
      </c>
    </row>
    <row customHeight="1" ht="11.25">
      <c r="A7" s="1851" t="s">
        <v>2259</v>
      </c>
      <c r="B7" s="1851" t="s">
        <v>16</v>
      </c>
      <c r="C7" s="1851" t="s">
        <v>2279</v>
      </c>
      <c r="D7" s="1851" t="s">
        <v>2280</v>
      </c>
      <c r="E7" s="1851" t="s">
        <v>2281</v>
      </c>
      <c r="F7" s="1851" t="s">
        <v>2282</v>
      </c>
      <c r="G7" s="1851" t="s">
        <v>28</v>
      </c>
      <c r="H7" s="1851" t="s">
        <v>28</v>
      </c>
      <c r="I7" s="1851" t="s">
        <v>813</v>
      </c>
    </row>
    <row customHeight="1" ht="11.25">
      <c r="A8" s="1851" t="s">
        <v>2259</v>
      </c>
      <c r="B8" s="1851" t="s">
        <v>16</v>
      </c>
      <c r="C8" s="1851" t="s">
        <v>2283</v>
      </c>
      <c r="D8" s="1851" t="s">
        <v>2284</v>
      </c>
      <c r="E8" s="1851" t="s">
        <v>2285</v>
      </c>
      <c r="F8" s="1851" t="s">
        <v>2286</v>
      </c>
      <c r="G8" s="1851" t="s">
        <v>28</v>
      </c>
      <c r="H8" s="1851" t="s">
        <v>28</v>
      </c>
      <c r="I8" s="1851" t="s">
        <v>813</v>
      </c>
    </row>
    <row customHeight="1" ht="11.25">
      <c r="A9" s="1851" t="s">
        <v>2259</v>
      </c>
      <c r="B9" s="1851" t="s">
        <v>16</v>
      </c>
      <c r="C9" s="1851" t="s">
        <v>2287</v>
      </c>
      <c r="D9" s="1851" t="s">
        <v>2288</v>
      </c>
      <c r="E9" s="1851" t="s">
        <v>2289</v>
      </c>
      <c r="F9" s="1851" t="s">
        <v>2286</v>
      </c>
      <c r="G9" s="1851" t="s">
        <v>28</v>
      </c>
      <c r="H9" s="1851" t="s">
        <v>28</v>
      </c>
      <c r="I9" s="1851" t="s">
        <v>813</v>
      </c>
    </row>
    <row customHeight="1" ht="11.25">
      <c r="A10" s="1851" t="s">
        <v>2259</v>
      </c>
      <c r="B10" s="1851" t="s">
        <v>16</v>
      </c>
      <c r="C10" s="1851" t="s">
        <v>2290</v>
      </c>
      <c r="D10" s="1851" t="s">
        <v>2291</v>
      </c>
      <c r="E10" s="1851" t="s">
        <v>2292</v>
      </c>
      <c r="F10" s="1851" t="s">
        <v>2293</v>
      </c>
      <c r="G10" s="1851" t="s">
        <v>28</v>
      </c>
      <c r="H10" s="1851" t="s">
        <v>28</v>
      </c>
      <c r="I10" s="1851" t="s">
        <v>813</v>
      </c>
    </row>
    <row customHeight="1" ht="11.25">
      <c r="A11" s="1851" t="s">
        <v>2259</v>
      </c>
      <c r="B11" s="1851" t="s">
        <v>16</v>
      </c>
      <c r="C11" s="1851" t="s">
        <v>2294</v>
      </c>
      <c r="D11" s="1851" t="s">
        <v>2295</v>
      </c>
      <c r="E11" s="1851" t="s">
        <v>2296</v>
      </c>
      <c r="F11" s="1851" t="s">
        <v>2297</v>
      </c>
      <c r="G11" s="1851" t="s">
        <v>28</v>
      </c>
      <c r="H11" s="1851" t="s">
        <v>28</v>
      </c>
      <c r="I11" s="1851" t="s">
        <v>813</v>
      </c>
    </row>
    <row customHeight="1" ht="11.25">
      <c r="A12" s="1851" t="s">
        <v>2259</v>
      </c>
      <c r="B12" s="1851" t="s">
        <v>16</v>
      </c>
      <c r="C12" s="1851" t="s">
        <v>2298</v>
      </c>
      <c r="D12" s="1851" t="s">
        <v>2299</v>
      </c>
      <c r="E12" s="1851" t="s">
        <v>2300</v>
      </c>
      <c r="F12" s="1851" t="s">
        <v>2301</v>
      </c>
      <c r="G12" s="1851" t="s">
        <v>28</v>
      </c>
      <c r="H12" s="1851" t="s">
        <v>28</v>
      </c>
      <c r="I12" s="1851" t="s">
        <v>813</v>
      </c>
    </row>
    <row customHeight="1" ht="11.25">
      <c r="A13" s="1851" t="s">
        <v>2259</v>
      </c>
      <c r="B13" s="1851" t="s">
        <v>16</v>
      </c>
      <c r="C13" s="1851" t="s">
        <v>2302</v>
      </c>
      <c r="D13" s="1851" t="s">
        <v>2303</v>
      </c>
      <c r="E13" s="1851" t="s">
        <v>2304</v>
      </c>
      <c r="F13" s="1851" t="s">
        <v>2266</v>
      </c>
      <c r="G13" s="1851" t="s">
        <v>28</v>
      </c>
      <c r="H13" s="1851" t="s">
        <v>28</v>
      </c>
      <c r="I13" s="1851" t="s">
        <v>813</v>
      </c>
    </row>
    <row customHeight="1" ht="11.25">
      <c r="A14" s="1851" t="s">
        <v>2259</v>
      </c>
      <c r="B14" s="1851" t="s">
        <v>16</v>
      </c>
      <c r="C14" s="1851" t="s">
        <v>2305</v>
      </c>
      <c r="D14" s="1851" t="s">
        <v>2306</v>
      </c>
      <c r="E14" s="1851" t="s">
        <v>2307</v>
      </c>
      <c r="F14" s="1851" t="s">
        <v>2282</v>
      </c>
      <c r="G14" s="1851" t="s">
        <v>28</v>
      </c>
      <c r="H14" s="1851" t="s">
        <v>28</v>
      </c>
      <c r="I14" s="1851" t="s">
        <v>813</v>
      </c>
    </row>
    <row customHeight="1" ht="11.25">
      <c r="A15" s="1851" t="s">
        <v>2259</v>
      </c>
      <c r="B15" s="1851" t="s">
        <v>16</v>
      </c>
      <c r="C15" s="1851" t="s">
        <v>2308</v>
      </c>
      <c r="D15" s="1851" t="s">
        <v>2309</v>
      </c>
      <c r="E15" s="1851" t="s">
        <v>2310</v>
      </c>
      <c r="F15" s="1851" t="s">
        <v>2311</v>
      </c>
      <c r="G15" s="1851" t="s">
        <v>28</v>
      </c>
      <c r="H15" s="1851" t="s">
        <v>28</v>
      </c>
      <c r="I15" s="1851" t="s">
        <v>813</v>
      </c>
    </row>
    <row customHeight="1" ht="11.25">
      <c r="A16" s="1851" t="s">
        <v>2259</v>
      </c>
      <c r="B16" s="1851" t="s">
        <v>16</v>
      </c>
      <c r="C16" s="1851" t="s">
        <v>2312</v>
      </c>
      <c r="D16" s="1851" t="s">
        <v>2313</v>
      </c>
      <c r="E16" s="1851" t="s">
        <v>2314</v>
      </c>
      <c r="F16" s="1851" t="s">
        <v>2315</v>
      </c>
      <c r="G16" s="1851" t="s">
        <v>28</v>
      </c>
      <c r="H16" s="1851" t="s">
        <v>28</v>
      </c>
      <c r="I16" s="1851" t="s">
        <v>813</v>
      </c>
    </row>
    <row customHeight="1" ht="11.25">
      <c r="A17" s="1851" t="s">
        <v>2259</v>
      </c>
      <c r="B17" s="1851" t="s">
        <v>16</v>
      </c>
      <c r="C17" s="1851" t="s">
        <v>2316</v>
      </c>
      <c r="D17" s="1851" t="s">
        <v>2317</v>
      </c>
      <c r="E17" s="1851" t="s">
        <v>2318</v>
      </c>
      <c r="F17" s="1851" t="s">
        <v>2315</v>
      </c>
      <c r="G17" s="1851" t="s">
        <v>28</v>
      </c>
      <c r="H17" s="1851" t="s">
        <v>28</v>
      </c>
      <c r="I17" s="1851" t="s">
        <v>813</v>
      </c>
    </row>
    <row customHeight="1" ht="11.25">
      <c r="A18" s="1851" t="s">
        <v>2259</v>
      </c>
      <c r="B18" s="1851" t="s">
        <v>16</v>
      </c>
      <c r="C18" s="1851" t="s">
        <v>2319</v>
      </c>
      <c r="D18" s="1851" t="s">
        <v>2320</v>
      </c>
      <c r="E18" s="1851" t="s">
        <v>2321</v>
      </c>
      <c r="F18" s="1851" t="s">
        <v>2322</v>
      </c>
      <c r="G18" s="1851" t="s">
        <v>28</v>
      </c>
      <c r="H18" s="1851" t="s">
        <v>28</v>
      </c>
      <c r="I18" s="1851" t="s">
        <v>813</v>
      </c>
    </row>
    <row customHeight="1" ht="11.25">
      <c r="A19" s="1851" t="s">
        <v>2259</v>
      </c>
      <c r="B19" s="1851" t="s">
        <v>16</v>
      </c>
      <c r="C19" s="1851" t="s">
        <v>2323</v>
      </c>
      <c r="D19" s="1851" t="s">
        <v>2324</v>
      </c>
      <c r="E19" s="1851" t="s">
        <v>2325</v>
      </c>
      <c r="F19" s="1851" t="s">
        <v>2315</v>
      </c>
      <c r="G19" s="1851" t="s">
        <v>28</v>
      </c>
      <c r="H19" s="1851" t="s">
        <v>28</v>
      </c>
      <c r="I19" s="1851" t="s">
        <v>813</v>
      </c>
    </row>
    <row customHeight="1" ht="11.25">
      <c r="A20" s="1851" t="s">
        <v>2259</v>
      </c>
      <c r="B20" s="1851" t="s">
        <v>16</v>
      </c>
      <c r="C20" s="1851" t="s">
        <v>2326</v>
      </c>
      <c r="D20" s="1851" t="s">
        <v>2327</v>
      </c>
      <c r="E20" s="1851" t="s">
        <v>2328</v>
      </c>
      <c r="F20" s="1851" t="s">
        <v>2329</v>
      </c>
      <c r="G20" s="1851" t="s">
        <v>2330</v>
      </c>
      <c r="H20" s="1851" t="s">
        <v>28</v>
      </c>
      <c r="I20" s="1851" t="s">
        <v>813</v>
      </c>
    </row>
    <row customHeight="1" ht="11.25">
      <c r="A21" s="1851" t="s">
        <v>2259</v>
      </c>
      <c r="B21" s="1851" t="s">
        <v>16</v>
      </c>
      <c r="C21" s="1851" t="s">
        <v>2331</v>
      </c>
      <c r="D21" s="1851" t="s">
        <v>2332</v>
      </c>
      <c r="E21" s="1851" t="s">
        <v>2333</v>
      </c>
      <c r="F21" s="1851" t="s">
        <v>2334</v>
      </c>
      <c r="G21" s="1851" t="s">
        <v>28</v>
      </c>
      <c r="H21" s="1851" t="s">
        <v>28</v>
      </c>
      <c r="I21" s="1851" t="s">
        <v>813</v>
      </c>
    </row>
    <row customHeight="1" ht="11.25">
      <c r="A22" s="1851" t="s">
        <v>2259</v>
      </c>
      <c r="B22" s="1851" t="s">
        <v>16</v>
      </c>
      <c r="C22" s="1851" t="s">
        <v>2335</v>
      </c>
      <c r="D22" s="1851" t="s">
        <v>2336</v>
      </c>
      <c r="E22" s="1851" t="s">
        <v>2337</v>
      </c>
      <c r="F22" s="1851" t="s">
        <v>2338</v>
      </c>
      <c r="G22" s="1851" t="s">
        <v>28</v>
      </c>
      <c r="H22" s="1851" t="s">
        <v>28</v>
      </c>
      <c r="I22" s="1851" t="s">
        <v>813</v>
      </c>
    </row>
    <row customHeight="1" ht="11.25">
      <c r="A23" s="1851" t="s">
        <v>2259</v>
      </c>
      <c r="B23" s="1851" t="s">
        <v>16</v>
      </c>
      <c r="C23" s="1851" t="s">
        <v>2339</v>
      </c>
      <c r="D23" s="1851" t="s">
        <v>2340</v>
      </c>
      <c r="E23" s="1851" t="s">
        <v>2300</v>
      </c>
      <c r="F23" s="1851" t="s">
        <v>2341</v>
      </c>
      <c r="G23" s="1851" t="s">
        <v>28</v>
      </c>
      <c r="H23" s="1851" t="s">
        <v>28</v>
      </c>
      <c r="I23" s="1851" t="s">
        <v>813</v>
      </c>
    </row>
    <row customHeight="1" ht="11.25">
      <c r="A24" s="1851" t="s">
        <v>2259</v>
      </c>
      <c r="B24" s="1851" t="s">
        <v>16</v>
      </c>
      <c r="C24" s="1851" t="s">
        <v>2342</v>
      </c>
      <c r="D24" s="1851" t="s">
        <v>2343</v>
      </c>
      <c r="E24" s="1851" t="s">
        <v>2344</v>
      </c>
      <c r="F24" s="1851" t="s">
        <v>2345</v>
      </c>
      <c r="G24" s="1851" t="s">
        <v>2346</v>
      </c>
      <c r="H24" s="1851" t="s">
        <v>28</v>
      </c>
      <c r="I24" s="1851" t="s">
        <v>813</v>
      </c>
    </row>
    <row customHeight="1" ht="11.25">
      <c r="A25" s="1851" t="s">
        <v>2259</v>
      </c>
      <c r="B25" s="1851" t="s">
        <v>16</v>
      </c>
      <c r="C25" s="1851" t="s">
        <v>2347</v>
      </c>
      <c r="D25" s="1851" t="s">
        <v>2348</v>
      </c>
      <c r="E25" s="1851" t="s">
        <v>2349</v>
      </c>
      <c r="F25" s="1851" t="s">
        <v>2350</v>
      </c>
      <c r="G25" s="1851" t="s">
        <v>28</v>
      </c>
      <c r="H25" s="1851" t="s">
        <v>28</v>
      </c>
      <c r="I25" s="1851" t="s">
        <v>813</v>
      </c>
    </row>
    <row customHeight="1" ht="11.25">
      <c r="A26" s="1851" t="s">
        <v>2259</v>
      </c>
      <c r="B26" s="1851" t="s">
        <v>16</v>
      </c>
      <c r="C26" s="1851" t="s">
        <v>2351</v>
      </c>
      <c r="D26" s="1851" t="s">
        <v>2352</v>
      </c>
      <c r="E26" s="1851" t="s">
        <v>2353</v>
      </c>
      <c r="F26" s="1851" t="s">
        <v>2354</v>
      </c>
      <c r="G26" s="1851" t="s">
        <v>28</v>
      </c>
      <c r="H26" s="1851" t="s">
        <v>28</v>
      </c>
      <c r="I26" s="1851" t="s">
        <v>813</v>
      </c>
    </row>
    <row customHeight="1" ht="11.25">
      <c r="A27" s="1851" t="s">
        <v>2259</v>
      </c>
      <c r="B27" s="1851" t="s">
        <v>16</v>
      </c>
      <c r="C27" s="1851" t="s">
        <v>2355</v>
      </c>
      <c r="D27" s="1851" t="s">
        <v>2356</v>
      </c>
      <c r="E27" s="1851" t="s">
        <v>2357</v>
      </c>
      <c r="F27" s="1851" t="s">
        <v>2358</v>
      </c>
      <c r="G27" s="1851" t="s">
        <v>28</v>
      </c>
      <c r="H27" s="1851" t="s">
        <v>28</v>
      </c>
      <c r="I27" s="1851" t="s">
        <v>813</v>
      </c>
    </row>
    <row customHeight="1" ht="11.25">
      <c r="A28" s="1851" t="s">
        <v>2259</v>
      </c>
      <c r="B28" s="1851" t="s">
        <v>16</v>
      </c>
      <c r="C28" s="1851" t="s">
        <v>2359</v>
      </c>
      <c r="D28" s="1851" t="s">
        <v>2360</v>
      </c>
      <c r="E28" s="1851" t="s">
        <v>2361</v>
      </c>
      <c r="F28" s="1851" t="s">
        <v>2350</v>
      </c>
      <c r="G28" s="1851" t="s">
        <v>28</v>
      </c>
      <c r="H28" s="1851" t="s">
        <v>28</v>
      </c>
      <c r="I28" s="1851" t="s">
        <v>813</v>
      </c>
    </row>
    <row customHeight="1" ht="11.25">
      <c r="A29" s="1851" t="s">
        <v>2259</v>
      </c>
      <c r="B29" s="1851" t="s">
        <v>16</v>
      </c>
      <c r="C29" s="1851" t="s">
        <v>2362</v>
      </c>
      <c r="D29" s="1851" t="s">
        <v>2363</v>
      </c>
      <c r="E29" s="1851" t="s">
        <v>2364</v>
      </c>
      <c r="F29" s="1851" t="s">
        <v>2334</v>
      </c>
      <c r="G29" s="1851" t="s">
        <v>28</v>
      </c>
      <c r="H29" s="1851" t="s">
        <v>28</v>
      </c>
      <c r="I29" s="1851" t="s">
        <v>813</v>
      </c>
    </row>
    <row customHeight="1" ht="11.25">
      <c r="A30" s="1851" t="s">
        <v>2259</v>
      </c>
      <c r="B30" s="1851" t="s">
        <v>16</v>
      </c>
      <c r="C30" s="1851" t="s">
        <v>2365</v>
      </c>
      <c r="D30" s="1851" t="s">
        <v>2366</v>
      </c>
      <c r="E30" s="1851" t="s">
        <v>2367</v>
      </c>
      <c r="F30" s="1851" t="s">
        <v>2334</v>
      </c>
      <c r="G30" s="1851" t="s">
        <v>2368</v>
      </c>
      <c r="H30" s="1851" t="s">
        <v>28</v>
      </c>
      <c r="I30" s="1851" t="s">
        <v>813</v>
      </c>
    </row>
    <row customHeight="1" ht="11.25">
      <c r="A31" s="1851" t="s">
        <v>2259</v>
      </c>
      <c r="B31" s="1851" t="s">
        <v>16</v>
      </c>
      <c r="C31" s="1851" t="s">
        <v>2369</v>
      </c>
      <c r="D31" s="1851" t="s">
        <v>2370</v>
      </c>
      <c r="E31" s="1851" t="s">
        <v>2371</v>
      </c>
      <c r="F31" s="1851" t="s">
        <v>2345</v>
      </c>
      <c r="G31" s="1851" t="s">
        <v>2372</v>
      </c>
      <c r="H31" s="1851" t="s">
        <v>28</v>
      </c>
      <c r="I31" s="1851" t="s">
        <v>813</v>
      </c>
    </row>
    <row customHeight="1" ht="11.25">
      <c r="A32" s="1851" t="s">
        <v>2259</v>
      </c>
      <c r="B32" s="1851" t="s">
        <v>16</v>
      </c>
      <c r="C32" s="1851" t="s">
        <v>2373</v>
      </c>
      <c r="D32" s="1851" t="s">
        <v>2374</v>
      </c>
      <c r="E32" s="1851" t="s">
        <v>2375</v>
      </c>
      <c r="F32" s="1851" t="s">
        <v>2334</v>
      </c>
      <c r="G32" s="1851" t="s">
        <v>28</v>
      </c>
      <c r="H32" s="1851" t="s">
        <v>28</v>
      </c>
      <c r="I32" s="1851" t="s">
        <v>813</v>
      </c>
    </row>
    <row customHeight="1" ht="11.25">
      <c r="A33" s="1851" t="s">
        <v>2259</v>
      </c>
      <c r="B33" s="1851" t="s">
        <v>16</v>
      </c>
      <c r="C33" s="1851" t="s">
        <v>2376</v>
      </c>
      <c r="D33" s="1851" t="s">
        <v>2377</v>
      </c>
      <c r="E33" s="1851" t="s">
        <v>2378</v>
      </c>
      <c r="F33" s="1851" t="s">
        <v>2358</v>
      </c>
      <c r="G33" s="1851" t="s">
        <v>28</v>
      </c>
      <c r="H33" s="1851" t="s">
        <v>28</v>
      </c>
      <c r="I33" s="1851" t="s">
        <v>813</v>
      </c>
    </row>
    <row customHeight="1" ht="11.25">
      <c r="A34" s="1851" t="s">
        <v>2259</v>
      </c>
      <c r="B34" s="1851" t="s">
        <v>16</v>
      </c>
      <c r="C34" s="1851" t="s">
        <v>2379</v>
      </c>
      <c r="D34" s="1851" t="s">
        <v>2380</v>
      </c>
      <c r="E34" s="1851" t="s">
        <v>2381</v>
      </c>
      <c r="F34" s="1851" t="s">
        <v>2350</v>
      </c>
      <c r="G34" s="1851" t="s">
        <v>28</v>
      </c>
      <c r="H34" s="1851" t="s">
        <v>28</v>
      </c>
      <c r="I34" s="1851" t="s">
        <v>813</v>
      </c>
    </row>
    <row customHeight="1" ht="11.25">
      <c r="A35" s="1851" t="s">
        <v>2259</v>
      </c>
      <c r="B35" s="1851" t="s">
        <v>16</v>
      </c>
      <c r="C35" s="1851" t="s">
        <v>2382</v>
      </c>
      <c r="D35" s="1851" t="s">
        <v>2383</v>
      </c>
      <c r="E35" s="1851" t="s">
        <v>2384</v>
      </c>
      <c r="F35" s="1851" t="s">
        <v>51</v>
      </c>
      <c r="G35" s="1851" t="s">
        <v>2385</v>
      </c>
      <c r="H35" s="1851" t="s">
        <v>28</v>
      </c>
      <c r="I35" s="1851" t="s">
        <v>813</v>
      </c>
    </row>
    <row customHeight="1" ht="11.25">
      <c r="A36" s="1851" t="s">
        <v>2259</v>
      </c>
      <c r="B36" s="1851" t="s">
        <v>16</v>
      </c>
      <c r="C36" s="1851" t="s">
        <v>2386</v>
      </c>
      <c r="D36" s="1851" t="s">
        <v>2387</v>
      </c>
      <c r="E36" s="1851" t="s">
        <v>2388</v>
      </c>
      <c r="F36" s="1851" t="s">
        <v>51</v>
      </c>
      <c r="G36" s="1851" t="s">
        <v>28</v>
      </c>
      <c r="H36" s="1851" t="s">
        <v>28</v>
      </c>
      <c r="I36" s="1851" t="s">
        <v>813</v>
      </c>
    </row>
    <row customHeight="1" ht="11.25">
      <c r="A37" s="1851" t="s">
        <v>2259</v>
      </c>
      <c r="B37" s="1851" t="s">
        <v>16</v>
      </c>
      <c r="C37" s="1851" t="s">
        <v>2389</v>
      </c>
      <c r="D37" s="1851" t="s">
        <v>2390</v>
      </c>
      <c r="E37" s="1851" t="s">
        <v>2391</v>
      </c>
      <c r="F37" s="1851" t="s">
        <v>2315</v>
      </c>
      <c r="G37" s="1851" t="s">
        <v>2392</v>
      </c>
      <c r="H37" s="1851" t="s">
        <v>28</v>
      </c>
      <c r="I37" s="1851" t="s">
        <v>813</v>
      </c>
    </row>
    <row customHeight="1" ht="11.25">
      <c r="A38" s="1851" t="s">
        <v>2259</v>
      </c>
      <c r="B38" s="1851" t="s">
        <v>16</v>
      </c>
      <c r="C38" s="1851" t="s">
        <v>2393</v>
      </c>
      <c r="D38" s="1851" t="s">
        <v>2394</v>
      </c>
      <c r="E38" s="1851" t="s">
        <v>2395</v>
      </c>
      <c r="F38" s="1851" t="s">
        <v>2329</v>
      </c>
      <c r="G38" s="1851" t="s">
        <v>28</v>
      </c>
      <c r="H38" s="1851" t="s">
        <v>28</v>
      </c>
      <c r="I38" s="1851" t="s">
        <v>813</v>
      </c>
    </row>
    <row customHeight="1" ht="11.25">
      <c r="A39" s="1851" t="s">
        <v>2259</v>
      </c>
      <c r="B39" s="1851" t="s">
        <v>16</v>
      </c>
      <c r="C39" s="1851" t="s">
        <v>2396</v>
      </c>
      <c r="D39" s="1851" t="s">
        <v>2397</v>
      </c>
      <c r="E39" s="1851" t="s">
        <v>2398</v>
      </c>
      <c r="F39" s="1851" t="s">
        <v>2345</v>
      </c>
      <c r="G39" s="1851" t="s">
        <v>28</v>
      </c>
      <c r="H39" s="1851" t="s">
        <v>28</v>
      </c>
      <c r="I39" s="1851" t="s">
        <v>813</v>
      </c>
    </row>
    <row customHeight="1" ht="11.25">
      <c r="A40" s="1851" t="s">
        <v>2259</v>
      </c>
      <c r="B40" s="1851" t="s">
        <v>16</v>
      </c>
      <c r="C40" s="1851" t="s">
        <v>2399</v>
      </c>
      <c r="D40" s="1851" t="s">
        <v>2400</v>
      </c>
      <c r="E40" s="1851" t="s">
        <v>2401</v>
      </c>
      <c r="F40" s="1851" t="s">
        <v>2345</v>
      </c>
      <c r="G40" s="1851" t="s">
        <v>28</v>
      </c>
      <c r="H40" s="1851" t="s">
        <v>28</v>
      </c>
      <c r="I40" s="1851" t="s">
        <v>813</v>
      </c>
    </row>
    <row customHeight="1" ht="11.25">
      <c r="A41" s="1851" t="s">
        <v>2259</v>
      </c>
      <c r="B41" s="1851" t="s">
        <v>16</v>
      </c>
      <c r="C41" s="1851" t="s">
        <v>2402</v>
      </c>
      <c r="D41" s="1851" t="s">
        <v>2403</v>
      </c>
      <c r="E41" s="1851" t="s">
        <v>2404</v>
      </c>
      <c r="F41" s="1851" t="s">
        <v>2315</v>
      </c>
      <c r="G41" s="1851" t="s">
        <v>28</v>
      </c>
      <c r="H41" s="1851" t="s">
        <v>28</v>
      </c>
      <c r="I41" s="1851" t="s">
        <v>813</v>
      </c>
    </row>
    <row customHeight="1" ht="11.25">
      <c r="A42" s="1851" t="s">
        <v>2259</v>
      </c>
      <c r="B42" s="1851" t="s">
        <v>16</v>
      </c>
      <c r="C42" s="1851" t="s">
        <v>2405</v>
      </c>
      <c r="D42" s="1851" t="s">
        <v>2406</v>
      </c>
      <c r="E42" s="1851" t="s">
        <v>2407</v>
      </c>
      <c r="F42" s="1851" t="s">
        <v>2282</v>
      </c>
      <c r="G42" s="1851" t="s">
        <v>28</v>
      </c>
      <c r="H42" s="1851" t="s">
        <v>28</v>
      </c>
      <c r="I42" s="1851" t="s">
        <v>813</v>
      </c>
    </row>
    <row customHeight="1" ht="11.25">
      <c r="A43" s="1851" t="s">
        <v>2259</v>
      </c>
      <c r="B43" s="1851" t="s">
        <v>16</v>
      </c>
      <c r="C43" s="1851" t="s">
        <v>2408</v>
      </c>
      <c r="D43" s="1851" t="s">
        <v>2409</v>
      </c>
      <c r="E43" s="1851" t="s">
        <v>2410</v>
      </c>
      <c r="F43" s="1851" t="s">
        <v>2266</v>
      </c>
      <c r="G43" s="1851" t="s">
        <v>28</v>
      </c>
      <c r="H43" s="1851" t="s">
        <v>28</v>
      </c>
      <c r="I43" s="1851" t="s">
        <v>813</v>
      </c>
    </row>
    <row customHeight="1" ht="11.25">
      <c r="A44" s="1851" t="s">
        <v>2259</v>
      </c>
      <c r="B44" s="1851" t="s">
        <v>16</v>
      </c>
      <c r="C44" s="1851" t="s">
        <v>2411</v>
      </c>
      <c r="D44" s="1851" t="s">
        <v>2412</v>
      </c>
      <c r="E44" s="1851" t="s">
        <v>2413</v>
      </c>
      <c r="F44" s="1851" t="s">
        <v>2414</v>
      </c>
      <c r="G44" s="1851" t="s">
        <v>28</v>
      </c>
      <c r="H44" s="1851" t="s">
        <v>28</v>
      </c>
      <c r="I44" s="1851" t="s">
        <v>813</v>
      </c>
    </row>
    <row customHeight="1" ht="11.25">
      <c r="A45" s="1851" t="s">
        <v>2259</v>
      </c>
      <c r="B45" s="1851" t="s">
        <v>16</v>
      </c>
      <c r="C45" s="1851" t="s">
        <v>2415</v>
      </c>
      <c r="D45" s="1851" t="s">
        <v>2416</v>
      </c>
      <c r="E45" s="1851" t="s">
        <v>2417</v>
      </c>
      <c r="F45" s="1851" t="s">
        <v>2345</v>
      </c>
      <c r="G45" s="1851" t="s">
        <v>2418</v>
      </c>
      <c r="H45" s="1851" t="s">
        <v>28</v>
      </c>
      <c r="I45" s="1851" t="s">
        <v>813</v>
      </c>
    </row>
    <row customHeight="1" ht="11.25">
      <c r="A46" s="1851" t="s">
        <v>2259</v>
      </c>
      <c r="B46" s="1851" t="s">
        <v>16</v>
      </c>
      <c r="C46" s="1851" t="s">
        <v>2419</v>
      </c>
      <c r="D46" s="1851" t="s">
        <v>2420</v>
      </c>
      <c r="E46" s="1851" t="s">
        <v>2421</v>
      </c>
      <c r="F46" s="1851" t="s">
        <v>51</v>
      </c>
      <c r="G46" s="1851" t="s">
        <v>28</v>
      </c>
      <c r="H46" s="1851" t="s">
        <v>28</v>
      </c>
      <c r="I46" s="1851" t="s">
        <v>813</v>
      </c>
    </row>
    <row customHeight="1" ht="11.25">
      <c r="A47" s="1851" t="s">
        <v>2259</v>
      </c>
      <c r="B47" s="1851" t="s">
        <v>16</v>
      </c>
      <c r="C47" s="1851" t="s">
        <v>2422</v>
      </c>
      <c r="D47" s="1851" t="s">
        <v>2423</v>
      </c>
      <c r="E47" s="1851" t="s">
        <v>2424</v>
      </c>
      <c r="F47" s="1851" t="s">
        <v>2266</v>
      </c>
      <c r="G47" s="1851" t="s">
        <v>28</v>
      </c>
      <c r="H47" s="1851" t="s">
        <v>28</v>
      </c>
      <c r="I47" s="1851" t="s">
        <v>813</v>
      </c>
    </row>
    <row customHeight="1" ht="11.25">
      <c r="A48" s="1851" t="s">
        <v>2259</v>
      </c>
      <c r="B48" s="1851" t="s">
        <v>16</v>
      </c>
      <c r="C48" s="1851" t="s">
        <v>2425</v>
      </c>
      <c r="D48" s="1851" t="s">
        <v>2426</v>
      </c>
      <c r="E48" s="1851" t="s">
        <v>2427</v>
      </c>
      <c r="F48" s="1851" t="s">
        <v>2266</v>
      </c>
      <c r="G48" s="1851" t="s">
        <v>2428</v>
      </c>
      <c r="H48" s="1851" t="s">
        <v>28</v>
      </c>
      <c r="I48" s="1851" t="s">
        <v>813</v>
      </c>
    </row>
    <row customHeight="1" ht="11.25">
      <c r="A49" s="1851" t="s">
        <v>2259</v>
      </c>
      <c r="B49" s="1851" t="s">
        <v>16</v>
      </c>
      <c r="C49" s="1851" t="s">
        <v>2429</v>
      </c>
      <c r="D49" s="1851" t="s">
        <v>2430</v>
      </c>
      <c r="E49" s="1851" t="s">
        <v>2431</v>
      </c>
      <c r="F49" s="1851" t="s">
        <v>51</v>
      </c>
      <c r="G49" s="1851" t="s">
        <v>28</v>
      </c>
      <c r="H49" s="1851" t="s">
        <v>28</v>
      </c>
      <c r="I49" s="1851" t="s">
        <v>813</v>
      </c>
    </row>
    <row customHeight="1" ht="11.25">
      <c r="A50" s="1851" t="s">
        <v>2259</v>
      </c>
      <c r="B50" s="1851" t="s">
        <v>16</v>
      </c>
      <c r="C50" s="1851" t="s">
        <v>2432</v>
      </c>
      <c r="D50" s="1851" t="s">
        <v>2433</v>
      </c>
      <c r="E50" s="1851" t="s">
        <v>2434</v>
      </c>
      <c r="F50" s="1851" t="s">
        <v>2315</v>
      </c>
      <c r="G50" s="1851" t="s">
        <v>28</v>
      </c>
      <c r="H50" s="1851" t="s">
        <v>28</v>
      </c>
      <c r="I50" s="1851" t="s">
        <v>813</v>
      </c>
    </row>
    <row customHeight="1" ht="11.25">
      <c r="A51" s="1851" t="s">
        <v>2259</v>
      </c>
      <c r="B51" s="1851" t="s">
        <v>16</v>
      </c>
      <c r="C51" s="1851" t="s">
        <v>2435</v>
      </c>
      <c r="D51" s="1851" t="s">
        <v>2436</v>
      </c>
      <c r="E51" s="1851" t="s">
        <v>2437</v>
      </c>
      <c r="F51" s="1851" t="s">
        <v>2358</v>
      </c>
      <c r="G51" s="1851" t="s">
        <v>28</v>
      </c>
      <c r="H51" s="1851" t="s">
        <v>28</v>
      </c>
      <c r="I51" s="1851" t="s">
        <v>813</v>
      </c>
    </row>
    <row customHeight="1" ht="11.25">
      <c r="A52" s="1851" t="s">
        <v>2259</v>
      </c>
      <c r="B52" s="1851" t="s">
        <v>16</v>
      </c>
      <c r="C52" s="1851" t="s">
        <v>2438</v>
      </c>
      <c r="D52" s="1851" t="s">
        <v>2439</v>
      </c>
      <c r="E52" s="1851" t="s">
        <v>2440</v>
      </c>
      <c r="F52" s="1851" t="s">
        <v>2441</v>
      </c>
      <c r="G52" s="1851" t="s">
        <v>28</v>
      </c>
      <c r="H52" s="1851" t="s">
        <v>28</v>
      </c>
      <c r="I52" s="1851" t="s">
        <v>813</v>
      </c>
    </row>
    <row customHeight="1" ht="11.25">
      <c r="A53" s="1851" t="s">
        <v>2259</v>
      </c>
      <c r="B53" s="1851" t="s">
        <v>16</v>
      </c>
      <c r="C53" s="1851" t="s">
        <v>2442</v>
      </c>
      <c r="D53" s="1851" t="s">
        <v>2443</v>
      </c>
      <c r="E53" s="1851" t="s">
        <v>2444</v>
      </c>
      <c r="F53" s="1851" t="s">
        <v>51</v>
      </c>
      <c r="G53" s="1851" t="s">
        <v>28</v>
      </c>
      <c r="H53" s="1851" t="s">
        <v>28</v>
      </c>
      <c r="I53" s="1851" t="s">
        <v>813</v>
      </c>
    </row>
    <row customHeight="1" ht="11.25">
      <c r="A54" s="1851" t="s">
        <v>2259</v>
      </c>
      <c r="B54" s="1851" t="s">
        <v>16</v>
      </c>
      <c r="C54" s="1851" t="s">
        <v>2445</v>
      </c>
      <c r="D54" s="1851" t="s">
        <v>2446</v>
      </c>
      <c r="E54" s="1851" t="s">
        <v>2447</v>
      </c>
      <c r="F54" s="1851" t="s">
        <v>51</v>
      </c>
      <c r="G54" s="1851" t="s">
        <v>28</v>
      </c>
      <c r="H54" s="1851" t="s">
        <v>28</v>
      </c>
      <c r="I54" s="1851" t="s">
        <v>813</v>
      </c>
    </row>
    <row customHeight="1" ht="11.25">
      <c r="A55" s="1851" t="s">
        <v>2259</v>
      </c>
      <c r="B55" s="1851" t="s">
        <v>16</v>
      </c>
      <c r="C55" s="1851" t="s">
        <v>2448</v>
      </c>
      <c r="D55" s="1851" t="s">
        <v>2449</v>
      </c>
      <c r="E55" s="1851" t="s">
        <v>2450</v>
      </c>
      <c r="F55" s="1851" t="s">
        <v>2354</v>
      </c>
      <c r="G55" s="1851" t="s">
        <v>28</v>
      </c>
      <c r="H55" s="1851" t="s">
        <v>28</v>
      </c>
      <c r="I55" s="1851" t="s">
        <v>813</v>
      </c>
    </row>
    <row customHeight="1" ht="11.25">
      <c r="A56" s="1851" t="s">
        <v>2259</v>
      </c>
      <c r="B56" s="1851" t="s">
        <v>16</v>
      </c>
      <c r="C56" s="1851" t="s">
        <v>2451</v>
      </c>
      <c r="D56" s="1851" t="s">
        <v>2452</v>
      </c>
      <c r="E56" s="1851" t="s">
        <v>2453</v>
      </c>
      <c r="F56" s="1851" t="s">
        <v>2454</v>
      </c>
      <c r="G56" s="1851" t="s">
        <v>2455</v>
      </c>
      <c r="H56" s="1851" t="s">
        <v>28</v>
      </c>
      <c r="I56" s="1851" t="s">
        <v>813</v>
      </c>
    </row>
    <row customHeight="1" ht="11.25">
      <c r="A57" s="1851" t="s">
        <v>2259</v>
      </c>
      <c r="B57" s="1851" t="s">
        <v>16</v>
      </c>
      <c r="C57" s="1851" t="s">
        <v>2456</v>
      </c>
      <c r="D57" s="1851" t="s">
        <v>2457</v>
      </c>
      <c r="E57" s="1851" t="s">
        <v>2458</v>
      </c>
      <c r="F57" s="1851" t="s">
        <v>2266</v>
      </c>
      <c r="G57" s="1851" t="s">
        <v>28</v>
      </c>
      <c r="H57" s="1851" t="s">
        <v>28</v>
      </c>
      <c r="I57" s="1851" t="s">
        <v>813</v>
      </c>
    </row>
    <row customHeight="1" ht="11.25">
      <c r="A58" s="1851" t="s">
        <v>2259</v>
      </c>
      <c r="B58" s="1851" t="s">
        <v>16</v>
      </c>
      <c r="C58" s="1851" t="s">
        <v>2459</v>
      </c>
      <c r="D58" s="1851" t="s">
        <v>2460</v>
      </c>
      <c r="E58" s="1851" t="s">
        <v>2461</v>
      </c>
      <c r="F58" s="1851" t="s">
        <v>2358</v>
      </c>
      <c r="G58" s="1851" t="s">
        <v>28</v>
      </c>
      <c r="H58" s="1851" t="s">
        <v>28</v>
      </c>
      <c r="I58" s="1851" t="s">
        <v>813</v>
      </c>
    </row>
    <row customHeight="1" ht="11.25">
      <c r="A59" s="1851" t="s">
        <v>2259</v>
      </c>
      <c r="B59" s="1851" t="s">
        <v>16</v>
      </c>
      <c r="C59" s="1851" t="s">
        <v>2462</v>
      </c>
      <c r="D59" s="1851" t="s">
        <v>2463</v>
      </c>
      <c r="E59" s="1851" t="s">
        <v>2464</v>
      </c>
      <c r="F59" s="1851" t="s">
        <v>2274</v>
      </c>
      <c r="G59" s="1851" t="s">
        <v>2465</v>
      </c>
      <c r="H59" s="1851" t="s">
        <v>28</v>
      </c>
      <c r="I59" s="1851" t="s">
        <v>813</v>
      </c>
    </row>
    <row customHeight="1" ht="11.25">
      <c r="A60" s="1851" t="s">
        <v>2259</v>
      </c>
      <c r="B60" s="1851" t="s">
        <v>16</v>
      </c>
      <c r="C60" s="1851" t="s">
        <v>2466</v>
      </c>
      <c r="D60" s="1851" t="s">
        <v>2467</v>
      </c>
      <c r="E60" s="1851" t="s">
        <v>2468</v>
      </c>
      <c r="F60" s="1851" t="s">
        <v>2350</v>
      </c>
      <c r="G60" s="1851" t="s">
        <v>2469</v>
      </c>
      <c r="H60" s="1851" t="s">
        <v>28</v>
      </c>
      <c r="I60" s="1851" t="s">
        <v>813</v>
      </c>
    </row>
    <row customHeight="1" ht="11.25">
      <c r="A61" s="1851" t="s">
        <v>2259</v>
      </c>
      <c r="B61" s="1851" t="s">
        <v>16</v>
      </c>
      <c r="C61" s="1851" t="s">
        <v>2470</v>
      </c>
      <c r="D61" s="1851" t="s">
        <v>2467</v>
      </c>
      <c r="E61" s="1851" t="s">
        <v>2471</v>
      </c>
      <c r="F61" s="1851" t="s">
        <v>2472</v>
      </c>
      <c r="G61" s="1851" t="s">
        <v>28</v>
      </c>
      <c r="H61" s="1851" t="s">
        <v>28</v>
      </c>
      <c r="I61" s="1851" t="s">
        <v>813</v>
      </c>
    </row>
    <row customHeight="1" ht="11.25">
      <c r="A62" s="1851" t="s">
        <v>2259</v>
      </c>
      <c r="B62" s="1851" t="s">
        <v>16</v>
      </c>
      <c r="C62" s="1851" t="s">
        <v>2473</v>
      </c>
      <c r="D62" s="1851" t="s">
        <v>2474</v>
      </c>
      <c r="E62" s="1851" t="s">
        <v>2475</v>
      </c>
      <c r="F62" s="1851" t="s">
        <v>2266</v>
      </c>
      <c r="G62" s="1851" t="s">
        <v>28</v>
      </c>
      <c r="H62" s="1851" t="s">
        <v>28</v>
      </c>
      <c r="I62" s="1851" t="s">
        <v>813</v>
      </c>
    </row>
    <row customHeight="1" ht="11.25">
      <c r="A63" s="1851" t="s">
        <v>2259</v>
      </c>
      <c r="B63" s="1851" t="s">
        <v>16</v>
      </c>
      <c r="C63" s="1851" t="s">
        <v>2476</v>
      </c>
      <c r="D63" s="1851" t="s">
        <v>2477</v>
      </c>
      <c r="E63" s="1851" t="s">
        <v>2478</v>
      </c>
      <c r="F63" s="1851" t="s">
        <v>2274</v>
      </c>
      <c r="G63" s="1851" t="s">
        <v>28</v>
      </c>
      <c r="H63" s="1851" t="s">
        <v>28</v>
      </c>
      <c r="I63" s="1851" t="s">
        <v>813</v>
      </c>
    </row>
    <row customHeight="1" ht="11.25">
      <c r="A64" s="1851" t="s">
        <v>2259</v>
      </c>
      <c r="B64" s="1851" t="s">
        <v>16</v>
      </c>
      <c r="C64" s="1851" t="s">
        <v>13</v>
      </c>
      <c r="D64" s="1851" t="s">
        <v>46</v>
      </c>
      <c r="E64" s="1851" t="s">
        <v>49</v>
      </c>
      <c r="F64" s="1851" t="s">
        <v>51</v>
      </c>
      <c r="G64" s="1851" t="s">
        <v>28</v>
      </c>
      <c r="H64" s="1851" t="s">
        <v>28</v>
      </c>
      <c r="I64" s="1851" t="s">
        <v>813</v>
      </c>
    </row>
    <row customHeight="1" ht="11.25">
      <c r="A65" s="1851" t="s">
        <v>2259</v>
      </c>
      <c r="B65" s="1851" t="s">
        <v>16</v>
      </c>
      <c r="C65" s="1851" t="s">
        <v>2479</v>
      </c>
      <c r="D65" s="1851" t="s">
        <v>2480</v>
      </c>
      <c r="E65" s="1851" t="s">
        <v>2481</v>
      </c>
      <c r="F65" s="1851" t="s">
        <v>2315</v>
      </c>
      <c r="G65" s="1851" t="s">
        <v>28</v>
      </c>
      <c r="H65" s="1851" t="s">
        <v>28</v>
      </c>
      <c r="I65" s="1851" t="s">
        <v>813</v>
      </c>
    </row>
    <row customHeight="1" ht="11.25">
      <c r="A66" s="1851" t="s">
        <v>2259</v>
      </c>
      <c r="B66" s="1851" t="s">
        <v>16</v>
      </c>
      <c r="C66" s="1851" t="s">
        <v>2482</v>
      </c>
      <c r="D66" s="1851" t="s">
        <v>2483</v>
      </c>
      <c r="E66" s="1851" t="s">
        <v>2484</v>
      </c>
      <c r="F66" s="1851" t="s">
        <v>2266</v>
      </c>
      <c r="G66" s="1851" t="s">
        <v>28</v>
      </c>
      <c r="H66" s="1851" t="s">
        <v>28</v>
      </c>
      <c r="I66" s="1851" t="s">
        <v>813</v>
      </c>
    </row>
    <row customHeight="1" ht="11.25">
      <c r="A67" s="1851" t="s">
        <v>2259</v>
      </c>
      <c r="B67" s="1851" t="s">
        <v>16</v>
      </c>
      <c r="C67" s="1851" t="s">
        <v>2485</v>
      </c>
      <c r="D67" s="1851" t="s">
        <v>2486</v>
      </c>
      <c r="E67" s="1851" t="s">
        <v>2487</v>
      </c>
      <c r="F67" s="1851" t="s">
        <v>2315</v>
      </c>
      <c r="G67" s="1851" t="s">
        <v>28</v>
      </c>
      <c r="H67" s="1851" t="s">
        <v>28</v>
      </c>
      <c r="I67" s="1851" t="s">
        <v>813</v>
      </c>
    </row>
    <row customHeight="1" ht="11.25">
      <c r="A68" s="1851" t="s">
        <v>2259</v>
      </c>
      <c r="B68" s="1851" t="s">
        <v>16</v>
      </c>
      <c r="C68" s="1851" t="s">
        <v>2488</v>
      </c>
      <c r="D68" s="1851" t="s">
        <v>2489</v>
      </c>
      <c r="E68" s="1851" t="s">
        <v>2490</v>
      </c>
      <c r="F68" s="1851" t="s">
        <v>2329</v>
      </c>
      <c r="G68" s="1851" t="s">
        <v>28</v>
      </c>
      <c r="H68" s="1851" t="s">
        <v>28</v>
      </c>
      <c r="I68" s="1851" t="s">
        <v>813</v>
      </c>
    </row>
    <row customHeight="1" ht="11.25">
      <c r="A69" s="1851" t="s">
        <v>2259</v>
      </c>
      <c r="B69" s="1851" t="s">
        <v>16</v>
      </c>
      <c r="C69" s="1851" t="s">
        <v>2491</v>
      </c>
      <c r="D69" s="1851" t="s">
        <v>2492</v>
      </c>
      <c r="E69" s="1851" t="s">
        <v>2493</v>
      </c>
      <c r="F69" s="1851" t="s">
        <v>2494</v>
      </c>
      <c r="G69" s="1851" t="s">
        <v>28</v>
      </c>
      <c r="H69" s="1851" t="s">
        <v>28</v>
      </c>
      <c r="I69" s="1851" t="s">
        <v>813</v>
      </c>
    </row>
    <row customHeight="1" ht="11.25">
      <c r="A70" s="1851" t="s">
        <v>2259</v>
      </c>
      <c r="B70" s="1851" t="s">
        <v>16</v>
      </c>
      <c r="C70" s="1851" t="s">
        <v>2495</v>
      </c>
      <c r="D70" s="1851" t="s">
        <v>2496</v>
      </c>
      <c r="E70" s="1851" t="s">
        <v>2497</v>
      </c>
      <c r="F70" s="1851" t="s">
        <v>2494</v>
      </c>
      <c r="G70" s="1851" t="s">
        <v>28</v>
      </c>
      <c r="H70" s="1851" t="s">
        <v>28</v>
      </c>
      <c r="I70" s="1851" t="s">
        <v>813</v>
      </c>
    </row>
    <row customHeight="1" ht="11.25">
      <c r="A71" s="1851" t="s">
        <v>2259</v>
      </c>
      <c r="B71" s="1851" t="s">
        <v>16</v>
      </c>
      <c r="C71" s="1851" t="s">
        <v>2498</v>
      </c>
      <c r="D71" s="1851" t="s">
        <v>2499</v>
      </c>
      <c r="E71" s="1851" t="s">
        <v>2500</v>
      </c>
      <c r="F71" s="1851" t="s">
        <v>2494</v>
      </c>
      <c r="G71" s="1851" t="s">
        <v>28</v>
      </c>
      <c r="H71" s="1851" t="s">
        <v>28</v>
      </c>
      <c r="I71" s="1851" t="s">
        <v>813</v>
      </c>
    </row>
    <row customHeight="1" ht="11.25">
      <c r="A72" s="1851" t="s">
        <v>2259</v>
      </c>
      <c r="B72" s="1851" t="s">
        <v>16</v>
      </c>
      <c r="C72" s="1851" t="s">
        <v>2501</v>
      </c>
      <c r="D72" s="1851" t="s">
        <v>2502</v>
      </c>
      <c r="E72" s="1851" t="s">
        <v>2503</v>
      </c>
      <c r="F72" s="1851" t="s">
        <v>51</v>
      </c>
      <c r="G72" s="1851" t="s">
        <v>28</v>
      </c>
      <c r="H72" s="1851" t="s">
        <v>28</v>
      </c>
      <c r="I72" s="1851" t="s">
        <v>813</v>
      </c>
    </row>
    <row customHeight="1" ht="11.25">
      <c r="A73" s="1851" t="s">
        <v>2259</v>
      </c>
      <c r="B73" s="1851" t="s">
        <v>16</v>
      </c>
      <c r="C73" s="1851" t="s">
        <v>2504</v>
      </c>
      <c r="D73" s="1851" t="s">
        <v>2505</v>
      </c>
      <c r="E73" s="1851" t="s">
        <v>2506</v>
      </c>
      <c r="F73" s="1851" t="s">
        <v>2507</v>
      </c>
      <c r="G73" s="1851" t="s">
        <v>28</v>
      </c>
      <c r="H73" s="1851" t="s">
        <v>28</v>
      </c>
      <c r="I73" s="1851" t="s">
        <v>813</v>
      </c>
    </row>
    <row customHeight="1" ht="11.25">
      <c r="A74" s="1851" t="s">
        <v>2259</v>
      </c>
      <c r="B74" s="1851" t="s">
        <v>16</v>
      </c>
      <c r="C74" s="1851" t="s">
        <v>2508</v>
      </c>
      <c r="D74" s="1851" t="s">
        <v>2509</v>
      </c>
      <c r="E74" s="1851" t="s">
        <v>2510</v>
      </c>
      <c r="F74" s="1851" t="s">
        <v>2329</v>
      </c>
      <c r="G74" s="1851" t="s">
        <v>2511</v>
      </c>
      <c r="H74" s="1851" t="s">
        <v>28</v>
      </c>
      <c r="I74" s="1851" t="s">
        <v>813</v>
      </c>
    </row>
    <row customHeight="1" ht="11.25">
      <c r="A75" s="1851" t="s">
        <v>2259</v>
      </c>
      <c r="B75" s="1851" t="s">
        <v>16</v>
      </c>
      <c r="C75" s="1851" t="s">
        <v>2512</v>
      </c>
      <c r="D75" s="1851" t="s">
        <v>2513</v>
      </c>
      <c r="E75" s="1851" t="s">
        <v>2514</v>
      </c>
      <c r="F75" s="1851" t="s">
        <v>2266</v>
      </c>
      <c r="G75" s="1851" t="s">
        <v>28</v>
      </c>
      <c r="H75" s="1851" t="s">
        <v>28</v>
      </c>
      <c r="I75" s="1851" t="s">
        <v>813</v>
      </c>
    </row>
    <row customHeight="1" ht="11.25">
      <c r="A76" s="1851" t="s">
        <v>2259</v>
      </c>
      <c r="B76" s="1851" t="s">
        <v>16</v>
      </c>
      <c r="C76" s="1851" t="s">
        <v>2515</v>
      </c>
      <c r="D76" s="1851" t="s">
        <v>2516</v>
      </c>
      <c r="E76" s="1851" t="s">
        <v>2517</v>
      </c>
      <c r="F76" s="1851" t="s">
        <v>2329</v>
      </c>
      <c r="G76" s="1851" t="s">
        <v>28</v>
      </c>
      <c r="H76" s="1851" t="s">
        <v>28</v>
      </c>
      <c r="I76" s="1851" t="s">
        <v>813</v>
      </c>
    </row>
    <row customHeight="1" ht="11.25">
      <c r="A77" s="1851" t="s">
        <v>2259</v>
      </c>
      <c r="B77" s="1851" t="s">
        <v>16</v>
      </c>
      <c r="C77" s="1851" t="s">
        <v>2518</v>
      </c>
      <c r="D77" s="1851" t="s">
        <v>2519</v>
      </c>
      <c r="E77" s="1851" t="s">
        <v>2520</v>
      </c>
      <c r="F77" s="1851" t="s">
        <v>2521</v>
      </c>
      <c r="G77" s="1851" t="s">
        <v>28</v>
      </c>
      <c r="H77" s="1851" t="s">
        <v>28</v>
      </c>
      <c r="I77" s="1851" t="s">
        <v>813</v>
      </c>
    </row>
    <row customHeight="1" ht="11.25">
      <c r="A78" s="1851" t="s">
        <v>2259</v>
      </c>
      <c r="B78" s="1851" t="s">
        <v>16</v>
      </c>
      <c r="C78" s="1851" t="s">
        <v>2522</v>
      </c>
      <c r="D78" s="1851" t="s">
        <v>2523</v>
      </c>
      <c r="E78" s="1851" t="s">
        <v>2524</v>
      </c>
      <c r="F78" s="1851" t="s">
        <v>2354</v>
      </c>
      <c r="G78" s="1851" t="s">
        <v>28</v>
      </c>
      <c r="H78" s="1851" t="s">
        <v>28</v>
      </c>
      <c r="I78" s="1851" t="s">
        <v>813</v>
      </c>
    </row>
    <row customHeight="1" ht="11.25">
      <c r="A79" s="1851" t="s">
        <v>2259</v>
      </c>
      <c r="B79" s="1851" t="s">
        <v>16</v>
      </c>
      <c r="C79" s="1851" t="s">
        <v>2525</v>
      </c>
      <c r="D79" s="1851" t="s">
        <v>2526</v>
      </c>
      <c r="E79" s="1851" t="s">
        <v>2527</v>
      </c>
      <c r="F79" s="1851" t="s">
        <v>2345</v>
      </c>
      <c r="G79" s="1851" t="s">
        <v>28</v>
      </c>
      <c r="H79" s="1851" t="s">
        <v>28</v>
      </c>
      <c r="I79" s="1851" t="s">
        <v>813</v>
      </c>
    </row>
    <row customHeight="1" ht="11.25">
      <c r="A80" s="1851" t="s">
        <v>2259</v>
      </c>
      <c r="B80" s="1851" t="s">
        <v>16</v>
      </c>
      <c r="C80" s="1851" t="s">
        <v>2528</v>
      </c>
      <c r="D80" s="1851" t="s">
        <v>2529</v>
      </c>
      <c r="E80" s="1851" t="s">
        <v>2530</v>
      </c>
      <c r="F80" s="1851" t="s">
        <v>2266</v>
      </c>
      <c r="G80" s="1851" t="s">
        <v>28</v>
      </c>
      <c r="H80" s="1851" t="s">
        <v>28</v>
      </c>
      <c r="I80" s="1851" t="s">
        <v>813</v>
      </c>
    </row>
    <row customHeight="1" ht="11.25">
      <c r="A81" s="1851" t="s">
        <v>2259</v>
      </c>
      <c r="B81" s="1851" t="s">
        <v>16</v>
      </c>
      <c r="C81" s="1851" t="s">
        <v>2531</v>
      </c>
      <c r="D81" s="1851" t="s">
        <v>2532</v>
      </c>
      <c r="E81" s="1851" t="s">
        <v>2533</v>
      </c>
      <c r="F81" s="1851" t="s">
        <v>2282</v>
      </c>
      <c r="G81" s="1851" t="s">
        <v>28</v>
      </c>
      <c r="H81" s="1851" t="s">
        <v>28</v>
      </c>
      <c r="I81" s="1851" t="s">
        <v>813</v>
      </c>
    </row>
    <row customHeight="1" ht="11.25">
      <c r="A82" s="1851" t="s">
        <v>2259</v>
      </c>
      <c r="B82" s="1851" t="s">
        <v>16</v>
      </c>
      <c r="C82" s="1851" t="s">
        <v>2534</v>
      </c>
      <c r="D82" s="1851" t="s">
        <v>2535</v>
      </c>
      <c r="E82" s="1851" t="s">
        <v>2536</v>
      </c>
      <c r="F82" s="1851" t="s">
        <v>2286</v>
      </c>
      <c r="G82" s="1851" t="s">
        <v>28</v>
      </c>
      <c r="H82" s="1851" t="s">
        <v>28</v>
      </c>
      <c r="I82" s="1851" t="s">
        <v>813</v>
      </c>
    </row>
    <row customHeight="1" ht="11.25">
      <c r="A83" s="1851" t="s">
        <v>2259</v>
      </c>
      <c r="B83" s="1851" t="s">
        <v>16</v>
      </c>
      <c r="C83" s="1851" t="s">
        <v>2537</v>
      </c>
      <c r="D83" s="1851" t="s">
        <v>2538</v>
      </c>
      <c r="E83" s="1851" t="s">
        <v>2539</v>
      </c>
      <c r="F83" s="1851" t="s">
        <v>2266</v>
      </c>
      <c r="G83" s="1851" t="s">
        <v>28</v>
      </c>
      <c r="H83" s="1851" t="s">
        <v>28</v>
      </c>
      <c r="I83" s="1851" t="s">
        <v>813</v>
      </c>
    </row>
    <row customHeight="1" ht="11.25">
      <c r="A84" s="1851" t="s">
        <v>2259</v>
      </c>
      <c r="B84" s="1851" t="s">
        <v>16</v>
      </c>
      <c r="C84" s="1851" t="s">
        <v>2540</v>
      </c>
      <c r="D84" s="1851" t="s">
        <v>2541</v>
      </c>
      <c r="E84" s="1851" t="s">
        <v>2542</v>
      </c>
      <c r="F84" s="1851" t="s">
        <v>2543</v>
      </c>
      <c r="G84" s="1851" t="s">
        <v>28</v>
      </c>
      <c r="H84" s="1851" t="s">
        <v>28</v>
      </c>
      <c r="I84" s="1851" t="s">
        <v>813</v>
      </c>
    </row>
    <row customHeight="1" ht="11.25">
      <c r="A85" s="1851" t="s">
        <v>2259</v>
      </c>
      <c r="B85" s="1851" t="s">
        <v>16</v>
      </c>
      <c r="C85" s="1851" t="s">
        <v>2544</v>
      </c>
      <c r="D85" s="1851" t="s">
        <v>2545</v>
      </c>
      <c r="E85" s="1851" t="s">
        <v>2546</v>
      </c>
      <c r="F85" s="1851" t="s">
        <v>2329</v>
      </c>
      <c r="G85" s="1851" t="s">
        <v>2547</v>
      </c>
      <c r="H85" s="1851" t="s">
        <v>28</v>
      </c>
      <c r="I85" s="1851" t="s">
        <v>813</v>
      </c>
    </row>
    <row customHeight="1" ht="11.25">
      <c r="A86" s="1851" t="s">
        <v>2259</v>
      </c>
      <c r="B86" s="1851" t="s">
        <v>16</v>
      </c>
      <c r="C86" s="1851" t="s">
        <v>2548</v>
      </c>
      <c r="D86" s="1851" t="s">
        <v>2549</v>
      </c>
      <c r="E86" s="1851" t="s">
        <v>2550</v>
      </c>
      <c r="F86" s="1851" t="s">
        <v>2551</v>
      </c>
      <c r="G86" s="1851" t="s">
        <v>28</v>
      </c>
      <c r="H86" s="1851" t="s">
        <v>28</v>
      </c>
      <c r="I86" s="1851" t="s">
        <v>813</v>
      </c>
    </row>
    <row customHeight="1" ht="11.25">
      <c r="A87" s="1851" t="s">
        <v>2259</v>
      </c>
      <c r="B87" s="1851" t="s">
        <v>16</v>
      </c>
      <c r="C87" s="1851" t="s">
        <v>2552</v>
      </c>
      <c r="D87" s="1851" t="s">
        <v>2553</v>
      </c>
      <c r="E87" s="1851" t="s">
        <v>2542</v>
      </c>
      <c r="F87" s="1851" t="s">
        <v>2554</v>
      </c>
      <c r="G87" s="1851" t="s">
        <v>28</v>
      </c>
      <c r="H87" s="1851" t="s">
        <v>28</v>
      </c>
      <c r="I87" s="1851" t="s">
        <v>813</v>
      </c>
    </row>
    <row customHeight="1" ht="11.25">
      <c r="A88" s="1851" t="s">
        <v>2259</v>
      </c>
      <c r="B88" s="1851" t="s">
        <v>16</v>
      </c>
      <c r="C88" s="1851" t="s">
        <v>28</v>
      </c>
      <c r="D88" s="1851" t="s">
        <v>2264</v>
      </c>
      <c r="E88" s="1851" t="s">
        <v>2265</v>
      </c>
      <c r="F88" s="1851" t="s">
        <v>2266</v>
      </c>
      <c r="G88" s="1851" t="s">
        <v>28</v>
      </c>
      <c r="H88" s="1851" t="s">
        <v>28</v>
      </c>
      <c r="I88" s="1851" t="s">
        <v>899</v>
      </c>
    </row>
    <row customHeight="1" ht="11.25">
      <c r="A89" s="1851" t="s">
        <v>2259</v>
      </c>
      <c r="B89" s="1851" t="s">
        <v>16</v>
      </c>
      <c r="C89" s="1851" t="s">
        <v>2275</v>
      </c>
      <c r="D89" s="1851" t="s">
        <v>2276</v>
      </c>
      <c r="E89" s="1851" t="s">
        <v>2277</v>
      </c>
      <c r="F89" s="1851" t="s">
        <v>2278</v>
      </c>
      <c r="G89" s="1851" t="s">
        <v>28</v>
      </c>
      <c r="H89" s="1851" t="s">
        <v>28</v>
      </c>
      <c r="I89" s="1851" t="s">
        <v>899</v>
      </c>
    </row>
    <row customHeight="1" ht="11.25">
      <c r="A90" s="1851" t="s">
        <v>2259</v>
      </c>
      <c r="B90" s="1851" t="s">
        <v>16</v>
      </c>
      <c r="C90" s="1851" t="s">
        <v>2287</v>
      </c>
      <c r="D90" s="1851" t="s">
        <v>2288</v>
      </c>
      <c r="E90" s="1851" t="s">
        <v>2289</v>
      </c>
      <c r="F90" s="1851" t="s">
        <v>2286</v>
      </c>
      <c r="G90" s="1851" t="s">
        <v>28</v>
      </c>
      <c r="H90" s="1851" t="s">
        <v>28</v>
      </c>
      <c r="I90" s="1851" t="s">
        <v>899</v>
      </c>
    </row>
    <row customHeight="1" ht="11.25">
      <c r="A91" s="1851" t="s">
        <v>2259</v>
      </c>
      <c r="B91" s="1851" t="s">
        <v>16</v>
      </c>
      <c r="C91" s="1851" t="s">
        <v>2302</v>
      </c>
      <c r="D91" s="1851" t="s">
        <v>2303</v>
      </c>
      <c r="E91" s="1851" t="s">
        <v>2304</v>
      </c>
      <c r="F91" s="1851" t="s">
        <v>2266</v>
      </c>
      <c r="G91" s="1851" t="s">
        <v>28</v>
      </c>
      <c r="H91" s="1851" t="s">
        <v>28</v>
      </c>
      <c r="I91" s="1851" t="s">
        <v>899</v>
      </c>
    </row>
    <row customHeight="1" ht="11.25">
      <c r="A92" s="1851" t="s">
        <v>2259</v>
      </c>
      <c r="B92" s="1851" t="s">
        <v>16</v>
      </c>
      <c r="C92" s="1851" t="s">
        <v>2305</v>
      </c>
      <c r="D92" s="1851" t="s">
        <v>2306</v>
      </c>
      <c r="E92" s="1851" t="s">
        <v>2307</v>
      </c>
      <c r="F92" s="1851" t="s">
        <v>2282</v>
      </c>
      <c r="G92" s="1851" t="s">
        <v>28</v>
      </c>
      <c r="H92" s="1851" t="s">
        <v>28</v>
      </c>
      <c r="I92" s="1851" t="s">
        <v>899</v>
      </c>
    </row>
    <row customHeight="1" ht="11.25">
      <c r="A93" s="1851" t="s">
        <v>2259</v>
      </c>
      <c r="B93" s="1851" t="s">
        <v>16</v>
      </c>
      <c r="C93" s="1851" t="s">
        <v>2312</v>
      </c>
      <c r="D93" s="1851" t="s">
        <v>2313</v>
      </c>
      <c r="E93" s="1851" t="s">
        <v>2314</v>
      </c>
      <c r="F93" s="1851" t="s">
        <v>2315</v>
      </c>
      <c r="G93" s="1851" t="s">
        <v>28</v>
      </c>
      <c r="H93" s="1851" t="s">
        <v>28</v>
      </c>
      <c r="I93" s="1851" t="s">
        <v>899</v>
      </c>
    </row>
    <row customHeight="1" ht="11.25">
      <c r="A94" s="1851" t="s">
        <v>2259</v>
      </c>
      <c r="B94" s="1851" t="s">
        <v>16</v>
      </c>
      <c r="C94" s="1851" t="s">
        <v>2319</v>
      </c>
      <c r="D94" s="1851" t="s">
        <v>2320</v>
      </c>
      <c r="E94" s="1851" t="s">
        <v>2321</v>
      </c>
      <c r="F94" s="1851" t="s">
        <v>2322</v>
      </c>
      <c r="G94" s="1851" t="s">
        <v>28</v>
      </c>
      <c r="H94" s="1851" t="s">
        <v>28</v>
      </c>
      <c r="I94" s="1851" t="s">
        <v>899</v>
      </c>
    </row>
    <row customHeight="1" ht="11.25">
      <c r="A95" s="1851" t="s">
        <v>2259</v>
      </c>
      <c r="B95" s="1851" t="s">
        <v>16</v>
      </c>
      <c r="C95" s="1851" t="s">
        <v>2335</v>
      </c>
      <c r="D95" s="1851" t="s">
        <v>2336</v>
      </c>
      <c r="E95" s="1851" t="s">
        <v>2337</v>
      </c>
      <c r="F95" s="1851" t="s">
        <v>2338</v>
      </c>
      <c r="G95" s="1851" t="s">
        <v>28</v>
      </c>
      <c r="H95" s="1851" t="s">
        <v>28</v>
      </c>
      <c r="I95" s="1851" t="s">
        <v>899</v>
      </c>
    </row>
    <row customHeight="1" ht="11.25">
      <c r="A96" s="1851" t="s">
        <v>2259</v>
      </c>
      <c r="B96" s="1851" t="s">
        <v>16</v>
      </c>
      <c r="C96" s="1851" t="s">
        <v>2347</v>
      </c>
      <c r="D96" s="1851" t="s">
        <v>2348</v>
      </c>
      <c r="E96" s="1851" t="s">
        <v>2349</v>
      </c>
      <c r="F96" s="1851" t="s">
        <v>2350</v>
      </c>
      <c r="G96" s="1851" t="s">
        <v>28</v>
      </c>
      <c r="H96" s="1851" t="s">
        <v>28</v>
      </c>
      <c r="I96" s="1851" t="s">
        <v>899</v>
      </c>
    </row>
    <row customHeight="1" ht="11.25">
      <c r="A97" s="1851" t="s">
        <v>2259</v>
      </c>
      <c r="B97" s="1851" t="s">
        <v>16</v>
      </c>
      <c r="C97" s="1851" t="s">
        <v>2359</v>
      </c>
      <c r="D97" s="1851" t="s">
        <v>2360</v>
      </c>
      <c r="E97" s="1851" t="s">
        <v>2361</v>
      </c>
      <c r="F97" s="1851" t="s">
        <v>2350</v>
      </c>
      <c r="G97" s="1851" t="s">
        <v>28</v>
      </c>
      <c r="H97" s="1851" t="s">
        <v>28</v>
      </c>
      <c r="I97" s="1851" t="s">
        <v>899</v>
      </c>
    </row>
    <row customHeight="1" ht="11.25">
      <c r="A98" s="1851" t="s">
        <v>2259</v>
      </c>
      <c r="B98" s="1851" t="s">
        <v>16</v>
      </c>
      <c r="C98" s="1851" t="s">
        <v>2362</v>
      </c>
      <c r="D98" s="1851" t="s">
        <v>2363</v>
      </c>
      <c r="E98" s="1851" t="s">
        <v>2364</v>
      </c>
      <c r="F98" s="1851" t="s">
        <v>2334</v>
      </c>
      <c r="G98" s="1851" t="s">
        <v>28</v>
      </c>
      <c r="H98" s="1851" t="s">
        <v>28</v>
      </c>
      <c r="I98" s="1851" t="s">
        <v>899</v>
      </c>
    </row>
    <row customHeight="1" ht="11.25">
      <c r="A99" s="1851" t="s">
        <v>2259</v>
      </c>
      <c r="B99" s="1851" t="s">
        <v>16</v>
      </c>
      <c r="C99" s="1851" t="s">
        <v>2382</v>
      </c>
      <c r="D99" s="1851" t="s">
        <v>2383</v>
      </c>
      <c r="E99" s="1851" t="s">
        <v>2384</v>
      </c>
      <c r="F99" s="1851" t="s">
        <v>51</v>
      </c>
      <c r="G99" s="1851" t="s">
        <v>2385</v>
      </c>
      <c r="H99" s="1851" t="s">
        <v>28</v>
      </c>
      <c r="I99" s="1851" t="s">
        <v>899</v>
      </c>
    </row>
    <row customHeight="1" ht="11.25">
      <c r="A100" s="1851" t="s">
        <v>2259</v>
      </c>
      <c r="B100" s="1851" t="s">
        <v>16</v>
      </c>
      <c r="C100" s="1851" t="s">
        <v>2386</v>
      </c>
      <c r="D100" s="1851" t="s">
        <v>2387</v>
      </c>
      <c r="E100" s="1851" t="s">
        <v>2388</v>
      </c>
      <c r="F100" s="1851" t="s">
        <v>51</v>
      </c>
      <c r="G100" s="1851" t="s">
        <v>28</v>
      </c>
      <c r="H100" s="1851" t="s">
        <v>28</v>
      </c>
      <c r="I100" s="1851" t="s">
        <v>899</v>
      </c>
    </row>
    <row customHeight="1" ht="11.25">
      <c r="A101" s="1851" t="s">
        <v>2259</v>
      </c>
      <c r="B101" s="1851" t="s">
        <v>16</v>
      </c>
      <c r="C101" s="1851" t="s">
        <v>2389</v>
      </c>
      <c r="D101" s="1851" t="s">
        <v>2390</v>
      </c>
      <c r="E101" s="1851" t="s">
        <v>2391</v>
      </c>
      <c r="F101" s="1851" t="s">
        <v>2315</v>
      </c>
      <c r="G101" s="1851" t="s">
        <v>2392</v>
      </c>
      <c r="H101" s="1851" t="s">
        <v>28</v>
      </c>
      <c r="I101" s="1851" t="s">
        <v>899</v>
      </c>
    </row>
    <row customHeight="1" ht="11.25">
      <c r="A102" s="1851" t="s">
        <v>2259</v>
      </c>
      <c r="B102" s="1851" t="s">
        <v>16</v>
      </c>
      <c r="C102" s="1851" t="s">
        <v>2399</v>
      </c>
      <c r="D102" s="1851" t="s">
        <v>2400</v>
      </c>
      <c r="E102" s="1851" t="s">
        <v>2401</v>
      </c>
      <c r="F102" s="1851" t="s">
        <v>2345</v>
      </c>
      <c r="G102" s="1851" t="s">
        <v>28</v>
      </c>
      <c r="H102" s="1851" t="s">
        <v>28</v>
      </c>
      <c r="I102" s="1851" t="s">
        <v>899</v>
      </c>
    </row>
    <row customHeight="1" ht="11.25">
      <c r="A103" s="1851" t="s">
        <v>2259</v>
      </c>
      <c r="B103" s="1851" t="s">
        <v>16</v>
      </c>
      <c r="C103" s="1851" t="s">
        <v>2405</v>
      </c>
      <c r="D103" s="1851" t="s">
        <v>2406</v>
      </c>
      <c r="E103" s="1851" t="s">
        <v>2407</v>
      </c>
      <c r="F103" s="1851" t="s">
        <v>2282</v>
      </c>
      <c r="G103" s="1851" t="s">
        <v>28</v>
      </c>
      <c r="H103" s="1851" t="s">
        <v>28</v>
      </c>
      <c r="I103" s="1851" t="s">
        <v>899</v>
      </c>
    </row>
    <row customHeight="1" ht="11.25">
      <c r="A104" s="1851" t="s">
        <v>2259</v>
      </c>
      <c r="B104" s="1851" t="s">
        <v>16</v>
      </c>
      <c r="C104" s="1851" t="s">
        <v>2422</v>
      </c>
      <c r="D104" s="1851" t="s">
        <v>2423</v>
      </c>
      <c r="E104" s="1851" t="s">
        <v>2424</v>
      </c>
      <c r="F104" s="1851" t="s">
        <v>2266</v>
      </c>
      <c r="G104" s="1851" t="s">
        <v>28</v>
      </c>
      <c r="H104" s="1851" t="s">
        <v>28</v>
      </c>
      <c r="I104" s="1851" t="s">
        <v>899</v>
      </c>
    </row>
    <row customHeight="1" ht="11.25">
      <c r="A105" s="1851" t="s">
        <v>2259</v>
      </c>
      <c r="B105" s="1851" t="s">
        <v>16</v>
      </c>
      <c r="C105" s="1851" t="s">
        <v>2425</v>
      </c>
      <c r="D105" s="1851" t="s">
        <v>2426</v>
      </c>
      <c r="E105" s="1851" t="s">
        <v>2427</v>
      </c>
      <c r="F105" s="1851" t="s">
        <v>2266</v>
      </c>
      <c r="G105" s="1851" t="s">
        <v>2428</v>
      </c>
      <c r="H105" s="1851" t="s">
        <v>28</v>
      </c>
      <c r="I105" s="1851" t="s">
        <v>899</v>
      </c>
    </row>
    <row customHeight="1" ht="11.25">
      <c r="A106" s="1851" t="s">
        <v>2259</v>
      </c>
      <c r="B106" s="1851" t="s">
        <v>16</v>
      </c>
      <c r="C106" s="1851" t="s">
        <v>2429</v>
      </c>
      <c r="D106" s="1851" t="s">
        <v>2430</v>
      </c>
      <c r="E106" s="1851" t="s">
        <v>2431</v>
      </c>
      <c r="F106" s="1851" t="s">
        <v>51</v>
      </c>
      <c r="G106" s="1851" t="s">
        <v>28</v>
      </c>
      <c r="H106" s="1851" t="s">
        <v>28</v>
      </c>
      <c r="I106" s="1851" t="s">
        <v>899</v>
      </c>
    </row>
    <row customHeight="1" ht="11.25">
      <c r="A107" s="1851" t="s">
        <v>2259</v>
      </c>
      <c r="B107" s="1851" t="s">
        <v>16</v>
      </c>
      <c r="C107" s="1851" t="s">
        <v>2432</v>
      </c>
      <c r="D107" s="1851" t="s">
        <v>2433</v>
      </c>
      <c r="E107" s="1851" t="s">
        <v>2434</v>
      </c>
      <c r="F107" s="1851" t="s">
        <v>2315</v>
      </c>
      <c r="G107" s="1851" t="s">
        <v>28</v>
      </c>
      <c r="H107" s="1851" t="s">
        <v>28</v>
      </c>
      <c r="I107" s="1851" t="s">
        <v>899</v>
      </c>
    </row>
    <row customHeight="1" ht="11.25">
      <c r="A108" s="1851" t="s">
        <v>2259</v>
      </c>
      <c r="B108" s="1851" t="s">
        <v>16</v>
      </c>
      <c r="C108" s="1851" t="s">
        <v>2442</v>
      </c>
      <c r="D108" s="1851" t="s">
        <v>2443</v>
      </c>
      <c r="E108" s="1851" t="s">
        <v>2444</v>
      </c>
      <c r="F108" s="1851" t="s">
        <v>51</v>
      </c>
      <c r="G108" s="1851" t="s">
        <v>28</v>
      </c>
      <c r="H108" s="1851" t="s">
        <v>28</v>
      </c>
      <c r="I108" s="1851" t="s">
        <v>899</v>
      </c>
    </row>
    <row customHeight="1" ht="11.25">
      <c r="A109" s="1851" t="s">
        <v>2259</v>
      </c>
      <c r="B109" s="1851" t="s">
        <v>16</v>
      </c>
      <c r="C109" s="1851" t="s">
        <v>2445</v>
      </c>
      <c r="D109" s="1851" t="s">
        <v>2446</v>
      </c>
      <c r="E109" s="1851" t="s">
        <v>2447</v>
      </c>
      <c r="F109" s="1851" t="s">
        <v>51</v>
      </c>
      <c r="G109" s="1851" t="s">
        <v>28</v>
      </c>
      <c r="H109" s="1851" t="s">
        <v>28</v>
      </c>
      <c r="I109" s="1851" t="s">
        <v>899</v>
      </c>
    </row>
    <row customHeight="1" ht="11.25">
      <c r="A110" s="1851" t="s">
        <v>2259</v>
      </c>
      <c r="B110" s="1851" t="s">
        <v>16</v>
      </c>
      <c r="C110" s="1851" t="s">
        <v>2448</v>
      </c>
      <c r="D110" s="1851" t="s">
        <v>2449</v>
      </c>
      <c r="E110" s="1851" t="s">
        <v>2450</v>
      </c>
      <c r="F110" s="1851" t="s">
        <v>2354</v>
      </c>
      <c r="G110" s="1851" t="s">
        <v>28</v>
      </c>
      <c r="H110" s="1851" t="s">
        <v>28</v>
      </c>
      <c r="I110" s="1851" t="s">
        <v>899</v>
      </c>
    </row>
    <row customHeight="1" ht="11.25">
      <c r="A111" s="1851" t="s">
        <v>2259</v>
      </c>
      <c r="B111" s="1851" t="s">
        <v>16</v>
      </c>
      <c r="C111" s="1851" t="s">
        <v>2451</v>
      </c>
      <c r="D111" s="1851" t="s">
        <v>2452</v>
      </c>
      <c r="E111" s="1851" t="s">
        <v>2453</v>
      </c>
      <c r="F111" s="1851" t="s">
        <v>2454</v>
      </c>
      <c r="G111" s="1851" t="s">
        <v>2455</v>
      </c>
      <c r="H111" s="1851" t="s">
        <v>28</v>
      </c>
      <c r="I111" s="1851" t="s">
        <v>899</v>
      </c>
    </row>
    <row customHeight="1" ht="11.25">
      <c r="A112" s="1851" t="s">
        <v>2259</v>
      </c>
      <c r="B112" s="1851" t="s">
        <v>16</v>
      </c>
      <c r="C112" s="1851" t="s">
        <v>2470</v>
      </c>
      <c r="D112" s="1851" t="s">
        <v>2467</v>
      </c>
      <c r="E112" s="1851" t="s">
        <v>2471</v>
      </c>
      <c r="F112" s="1851" t="s">
        <v>2472</v>
      </c>
      <c r="G112" s="1851" t="s">
        <v>28</v>
      </c>
      <c r="H112" s="1851" t="s">
        <v>28</v>
      </c>
      <c r="I112" s="1851" t="s">
        <v>899</v>
      </c>
    </row>
    <row customHeight="1" ht="11.25">
      <c r="A113" s="1851" t="s">
        <v>2259</v>
      </c>
      <c r="B113" s="1851" t="s">
        <v>16</v>
      </c>
      <c r="C113" s="1851" t="s">
        <v>2476</v>
      </c>
      <c r="D113" s="1851" t="s">
        <v>2477</v>
      </c>
      <c r="E113" s="1851" t="s">
        <v>2478</v>
      </c>
      <c r="F113" s="1851" t="s">
        <v>2274</v>
      </c>
      <c r="G113" s="1851" t="s">
        <v>28</v>
      </c>
      <c r="H113" s="1851" t="s">
        <v>28</v>
      </c>
      <c r="I113" s="1851" t="s">
        <v>899</v>
      </c>
    </row>
    <row customHeight="1" ht="11.25">
      <c r="A114" s="1851" t="s">
        <v>2259</v>
      </c>
      <c r="B114" s="1851" t="s">
        <v>16</v>
      </c>
      <c r="C114" s="1851" t="s">
        <v>13</v>
      </c>
      <c r="D114" s="1851" t="s">
        <v>46</v>
      </c>
      <c r="E114" s="1851" t="s">
        <v>49</v>
      </c>
      <c r="F114" s="1851" t="s">
        <v>51</v>
      </c>
      <c r="G114" s="1851" t="s">
        <v>28</v>
      </c>
      <c r="H114" s="1851" t="s">
        <v>28</v>
      </c>
      <c r="I114" s="1851" t="s">
        <v>899</v>
      </c>
    </row>
    <row customHeight="1" ht="11.25">
      <c r="A115" s="1851" t="s">
        <v>2259</v>
      </c>
      <c r="B115" s="1851" t="s">
        <v>16</v>
      </c>
      <c r="C115" s="1851" t="s">
        <v>2479</v>
      </c>
      <c r="D115" s="1851" t="s">
        <v>2480</v>
      </c>
      <c r="E115" s="1851" t="s">
        <v>2481</v>
      </c>
      <c r="F115" s="1851" t="s">
        <v>2315</v>
      </c>
      <c r="G115" s="1851" t="s">
        <v>28</v>
      </c>
      <c r="H115" s="1851" t="s">
        <v>28</v>
      </c>
      <c r="I115" s="1851" t="s">
        <v>899</v>
      </c>
    </row>
    <row customHeight="1" ht="11.25">
      <c r="A116" s="1851" t="s">
        <v>2259</v>
      </c>
      <c r="B116" s="1851" t="s">
        <v>16</v>
      </c>
      <c r="C116" s="1851" t="s">
        <v>2482</v>
      </c>
      <c r="D116" s="1851" t="s">
        <v>2483</v>
      </c>
      <c r="E116" s="1851" t="s">
        <v>2484</v>
      </c>
      <c r="F116" s="1851" t="s">
        <v>2266</v>
      </c>
      <c r="G116" s="1851" t="s">
        <v>28</v>
      </c>
      <c r="H116" s="1851" t="s">
        <v>28</v>
      </c>
      <c r="I116" s="1851" t="s">
        <v>899</v>
      </c>
    </row>
    <row customHeight="1" ht="11.25">
      <c r="A117" s="1851" t="s">
        <v>2259</v>
      </c>
      <c r="B117" s="1851" t="s">
        <v>16</v>
      </c>
      <c r="C117" s="1851" t="s">
        <v>2491</v>
      </c>
      <c r="D117" s="1851" t="s">
        <v>2492</v>
      </c>
      <c r="E117" s="1851" t="s">
        <v>2493</v>
      </c>
      <c r="F117" s="1851" t="s">
        <v>2494</v>
      </c>
      <c r="G117" s="1851" t="s">
        <v>28</v>
      </c>
      <c r="H117" s="1851" t="s">
        <v>28</v>
      </c>
      <c r="I117" s="1851" t="s">
        <v>899</v>
      </c>
    </row>
    <row customHeight="1" ht="11.25">
      <c r="A118" s="1851" t="s">
        <v>2259</v>
      </c>
      <c r="B118" s="1851" t="s">
        <v>16</v>
      </c>
      <c r="C118" s="1851" t="s">
        <v>2495</v>
      </c>
      <c r="D118" s="1851" t="s">
        <v>2496</v>
      </c>
      <c r="E118" s="1851" t="s">
        <v>2497</v>
      </c>
      <c r="F118" s="1851" t="s">
        <v>2494</v>
      </c>
      <c r="G118" s="1851" t="s">
        <v>28</v>
      </c>
      <c r="H118" s="1851" t="s">
        <v>28</v>
      </c>
      <c r="I118" s="1851" t="s">
        <v>899</v>
      </c>
    </row>
    <row customHeight="1" ht="11.25">
      <c r="A119" s="1851" t="s">
        <v>2259</v>
      </c>
      <c r="B119" s="1851" t="s">
        <v>16</v>
      </c>
      <c r="C119" s="1851" t="s">
        <v>2501</v>
      </c>
      <c r="D119" s="1851" t="s">
        <v>2502</v>
      </c>
      <c r="E119" s="1851" t="s">
        <v>2503</v>
      </c>
      <c r="F119" s="1851" t="s">
        <v>51</v>
      </c>
      <c r="G119" s="1851" t="s">
        <v>28</v>
      </c>
      <c r="H119" s="1851" t="s">
        <v>28</v>
      </c>
      <c r="I119" s="1851" t="s">
        <v>899</v>
      </c>
    </row>
    <row customHeight="1" ht="11.25">
      <c r="A120" s="1851" t="s">
        <v>2259</v>
      </c>
      <c r="B120" s="1851" t="s">
        <v>16</v>
      </c>
      <c r="C120" s="1851" t="s">
        <v>2508</v>
      </c>
      <c r="D120" s="1851" t="s">
        <v>2509</v>
      </c>
      <c r="E120" s="1851" t="s">
        <v>2510</v>
      </c>
      <c r="F120" s="1851" t="s">
        <v>2329</v>
      </c>
      <c r="G120" s="1851" t="s">
        <v>2511</v>
      </c>
      <c r="H120" s="1851" t="s">
        <v>28</v>
      </c>
      <c r="I120" s="1851" t="s">
        <v>899</v>
      </c>
    </row>
    <row customHeight="1" ht="11.25">
      <c r="A121" s="1851" t="s">
        <v>2259</v>
      </c>
      <c r="B121" s="1851" t="s">
        <v>16</v>
      </c>
      <c r="C121" s="1851" t="s">
        <v>2522</v>
      </c>
      <c r="D121" s="1851" t="s">
        <v>2523</v>
      </c>
      <c r="E121" s="1851" t="s">
        <v>2524</v>
      </c>
      <c r="F121" s="1851" t="s">
        <v>2354</v>
      </c>
      <c r="G121" s="1851" t="s">
        <v>28</v>
      </c>
      <c r="H121" s="1851" t="s">
        <v>28</v>
      </c>
      <c r="I121" s="1851" t="s">
        <v>899</v>
      </c>
    </row>
    <row customHeight="1" ht="11.25">
      <c r="A122" s="1851" t="s">
        <v>2259</v>
      </c>
      <c r="B122" s="1851" t="s">
        <v>16</v>
      </c>
      <c r="C122" s="1851" t="s">
        <v>2528</v>
      </c>
      <c r="D122" s="1851" t="s">
        <v>2529</v>
      </c>
      <c r="E122" s="1851" t="s">
        <v>2530</v>
      </c>
      <c r="F122" s="1851" t="s">
        <v>2266</v>
      </c>
      <c r="G122" s="1851" t="s">
        <v>28</v>
      </c>
      <c r="H122" s="1851" t="s">
        <v>28</v>
      </c>
      <c r="I122" s="1851" t="s">
        <v>899</v>
      </c>
    </row>
    <row customHeight="1" ht="11.25">
      <c r="A123" s="1851" t="s">
        <v>2259</v>
      </c>
      <c r="B123" s="1851" t="s">
        <v>16</v>
      </c>
      <c r="C123" s="1851" t="s">
        <v>2531</v>
      </c>
      <c r="D123" s="1851" t="s">
        <v>2532</v>
      </c>
      <c r="E123" s="1851" t="s">
        <v>2533</v>
      </c>
      <c r="F123" s="1851" t="s">
        <v>2282</v>
      </c>
      <c r="G123" s="1851" t="s">
        <v>28</v>
      </c>
      <c r="H123" s="1851" t="s">
        <v>28</v>
      </c>
      <c r="I123" s="1851" t="s">
        <v>899</v>
      </c>
    </row>
    <row customHeight="1" ht="11.25">
      <c r="A124" s="1851" t="s">
        <v>2259</v>
      </c>
      <c r="B124" s="1851" t="s">
        <v>16</v>
      </c>
      <c r="C124" s="1851" t="s">
        <v>2534</v>
      </c>
      <c r="D124" s="1851" t="s">
        <v>2535</v>
      </c>
      <c r="E124" s="1851" t="s">
        <v>2536</v>
      </c>
      <c r="F124" s="1851" t="s">
        <v>2286</v>
      </c>
      <c r="G124" s="1851" t="s">
        <v>28</v>
      </c>
      <c r="H124" s="1851" t="s">
        <v>28</v>
      </c>
      <c r="I124" s="1851" t="s">
        <v>899</v>
      </c>
    </row>
    <row customHeight="1" ht="11.25">
      <c r="A125" s="1851" t="s">
        <v>2259</v>
      </c>
      <c r="B125" s="1851" t="s">
        <v>16</v>
      </c>
      <c r="C125" s="1851" t="s">
        <v>2537</v>
      </c>
      <c r="D125" s="1851" t="s">
        <v>2538</v>
      </c>
      <c r="E125" s="1851" t="s">
        <v>2539</v>
      </c>
      <c r="F125" s="1851" t="s">
        <v>2266</v>
      </c>
      <c r="G125" s="1851" t="s">
        <v>28</v>
      </c>
      <c r="H125" s="1851" t="s">
        <v>28</v>
      </c>
      <c r="I125" s="1851" t="s">
        <v>899</v>
      </c>
    </row>
    <row customHeight="1" ht="11.25">
      <c r="A126" s="1851" t="s">
        <v>2259</v>
      </c>
      <c r="B126" s="1851" t="s">
        <v>16</v>
      </c>
      <c r="C126" s="1851" t="s">
        <v>2548</v>
      </c>
      <c r="D126" s="1851" t="s">
        <v>2549</v>
      </c>
      <c r="E126" s="1851" t="s">
        <v>2550</v>
      </c>
      <c r="F126" s="1851" t="s">
        <v>2551</v>
      </c>
      <c r="G126" s="1851" t="s">
        <v>28</v>
      </c>
      <c r="H126" s="1851" t="s">
        <v>28</v>
      </c>
      <c r="I126" s="1851" t="s">
        <v>899</v>
      </c>
    </row>
    <row customHeight="1" ht="11.25">
      <c r="A127" s="1851" t="s">
        <v>2259</v>
      </c>
      <c r="B127" s="1851" t="s">
        <v>16</v>
      </c>
      <c r="C127" s="1851" t="s">
        <v>2552</v>
      </c>
      <c r="D127" s="1851" t="s">
        <v>2553</v>
      </c>
      <c r="E127" s="1851" t="s">
        <v>2542</v>
      </c>
      <c r="F127" s="1851" t="s">
        <v>2554</v>
      </c>
      <c r="G127" s="1851" t="s">
        <v>28</v>
      </c>
      <c r="H127" s="1851" t="s">
        <v>28</v>
      </c>
      <c r="I127" s="1851" t="s">
        <v>899</v>
      </c>
    </row>
    <row customHeight="1" ht="11.25">
      <c r="A128" s="1851" t="s">
        <v>2259</v>
      </c>
      <c r="B128" s="1851" t="s">
        <v>16</v>
      </c>
      <c r="C128" s="1851" t="s">
        <v>2260</v>
      </c>
      <c r="D128" s="1851" t="s">
        <v>2261</v>
      </c>
      <c r="E128" s="1851" t="s">
        <v>2262</v>
      </c>
      <c r="F128" s="1851" t="s">
        <v>2263</v>
      </c>
      <c r="G128" s="1851" t="s">
        <v>28</v>
      </c>
      <c r="H128" s="1851" t="s">
        <v>28</v>
      </c>
      <c r="I128" s="1851" t="s">
        <v>859</v>
      </c>
    </row>
    <row customHeight="1" ht="11.25">
      <c r="A129" s="1851" t="s">
        <v>2259</v>
      </c>
      <c r="B129" s="1851" t="s">
        <v>16</v>
      </c>
      <c r="C129" s="1851" t="s">
        <v>2555</v>
      </c>
      <c r="D129" s="1851" t="s">
        <v>2556</v>
      </c>
      <c r="E129" s="1851" t="s">
        <v>2557</v>
      </c>
      <c r="F129" s="1851" t="s">
        <v>2345</v>
      </c>
      <c r="G129" s="1851" t="s">
        <v>2558</v>
      </c>
      <c r="H129" s="1851" t="s">
        <v>28</v>
      </c>
      <c r="I129" s="1851" t="s">
        <v>859</v>
      </c>
    </row>
    <row customHeight="1" ht="11.25">
      <c r="A130" s="1851" t="s">
        <v>2259</v>
      </c>
      <c r="B130" s="1851" t="s">
        <v>16</v>
      </c>
      <c r="C130" s="1851" t="s">
        <v>28</v>
      </c>
      <c r="D130" s="1851" t="s">
        <v>2264</v>
      </c>
      <c r="E130" s="1851" t="s">
        <v>2265</v>
      </c>
      <c r="F130" s="1851" t="s">
        <v>2266</v>
      </c>
      <c r="G130" s="1851" t="s">
        <v>28</v>
      </c>
      <c r="H130" s="1851" t="s">
        <v>28</v>
      </c>
      <c r="I130" s="1851" t="s">
        <v>859</v>
      </c>
    </row>
    <row customHeight="1" ht="11.25">
      <c r="A131" s="1851" t="s">
        <v>2259</v>
      </c>
      <c r="B131" s="1851" t="s">
        <v>16</v>
      </c>
      <c r="C131" s="1851" t="s">
        <v>2271</v>
      </c>
      <c r="D131" s="1851" t="s">
        <v>2272</v>
      </c>
      <c r="E131" s="1851" t="s">
        <v>2273</v>
      </c>
      <c r="F131" s="1851" t="s">
        <v>2274</v>
      </c>
      <c r="G131" s="1851" t="s">
        <v>28</v>
      </c>
      <c r="H131" s="1851" t="s">
        <v>28</v>
      </c>
      <c r="I131" s="1851" t="s">
        <v>859</v>
      </c>
    </row>
    <row customHeight="1" ht="11.25">
      <c r="A132" s="1851" t="s">
        <v>2259</v>
      </c>
      <c r="B132" s="1851" t="s">
        <v>16</v>
      </c>
      <c r="C132" s="1851" t="s">
        <v>2275</v>
      </c>
      <c r="D132" s="1851" t="s">
        <v>2276</v>
      </c>
      <c r="E132" s="1851" t="s">
        <v>2277</v>
      </c>
      <c r="F132" s="1851" t="s">
        <v>2278</v>
      </c>
      <c r="G132" s="1851" t="s">
        <v>28</v>
      </c>
      <c r="H132" s="1851" t="s">
        <v>28</v>
      </c>
      <c r="I132" s="1851" t="s">
        <v>859</v>
      </c>
    </row>
    <row customHeight="1" ht="11.25">
      <c r="A133" s="1851" t="s">
        <v>2259</v>
      </c>
      <c r="B133" s="1851" t="s">
        <v>16</v>
      </c>
      <c r="C133" s="1851" t="s">
        <v>2279</v>
      </c>
      <c r="D133" s="1851" t="s">
        <v>2280</v>
      </c>
      <c r="E133" s="1851" t="s">
        <v>2281</v>
      </c>
      <c r="F133" s="1851" t="s">
        <v>2282</v>
      </c>
      <c r="G133" s="1851" t="s">
        <v>28</v>
      </c>
      <c r="H133" s="1851" t="s">
        <v>28</v>
      </c>
      <c r="I133" s="1851" t="s">
        <v>859</v>
      </c>
    </row>
    <row customHeight="1" ht="11.25">
      <c r="A134" s="1851" t="s">
        <v>2259</v>
      </c>
      <c r="B134" s="1851" t="s">
        <v>16</v>
      </c>
      <c r="C134" s="1851" t="s">
        <v>2287</v>
      </c>
      <c r="D134" s="1851" t="s">
        <v>2288</v>
      </c>
      <c r="E134" s="1851" t="s">
        <v>2289</v>
      </c>
      <c r="F134" s="1851" t="s">
        <v>2286</v>
      </c>
      <c r="G134" s="1851" t="s">
        <v>28</v>
      </c>
      <c r="H134" s="1851" t="s">
        <v>28</v>
      </c>
      <c r="I134" s="1851" t="s">
        <v>859</v>
      </c>
    </row>
    <row customHeight="1" ht="11.25">
      <c r="A135" s="1851" t="s">
        <v>2259</v>
      </c>
      <c r="B135" s="1851" t="s">
        <v>16</v>
      </c>
      <c r="C135" s="1851" t="s">
        <v>2290</v>
      </c>
      <c r="D135" s="1851" t="s">
        <v>2291</v>
      </c>
      <c r="E135" s="1851" t="s">
        <v>2292</v>
      </c>
      <c r="F135" s="1851" t="s">
        <v>2293</v>
      </c>
      <c r="G135" s="1851" t="s">
        <v>28</v>
      </c>
      <c r="H135" s="1851" t="s">
        <v>28</v>
      </c>
      <c r="I135" s="1851" t="s">
        <v>859</v>
      </c>
    </row>
    <row customHeight="1" ht="11.25">
      <c r="A136" s="1851" t="s">
        <v>2259</v>
      </c>
      <c r="B136" s="1851" t="s">
        <v>16</v>
      </c>
      <c r="C136" s="1851" t="s">
        <v>2559</v>
      </c>
      <c r="D136" s="1851" t="s">
        <v>2560</v>
      </c>
      <c r="E136" s="1851" t="s">
        <v>2561</v>
      </c>
      <c r="F136" s="1851" t="s">
        <v>2266</v>
      </c>
      <c r="G136" s="1851" t="s">
        <v>2562</v>
      </c>
      <c r="H136" s="1851" t="s">
        <v>28</v>
      </c>
      <c r="I136" s="1851" t="s">
        <v>859</v>
      </c>
    </row>
    <row customHeight="1" ht="11.25">
      <c r="A137" s="1851" t="s">
        <v>2259</v>
      </c>
      <c r="B137" s="1851" t="s">
        <v>16</v>
      </c>
      <c r="C137" s="1851" t="s">
        <v>2563</v>
      </c>
      <c r="D137" s="1851" t="s">
        <v>2564</v>
      </c>
      <c r="E137" s="1851" t="s">
        <v>2565</v>
      </c>
      <c r="F137" s="1851" t="s">
        <v>2494</v>
      </c>
      <c r="G137" s="1851" t="s">
        <v>28</v>
      </c>
      <c r="H137" s="1851" t="s">
        <v>28</v>
      </c>
      <c r="I137" s="1851" t="s">
        <v>859</v>
      </c>
    </row>
    <row customHeight="1" ht="11.25">
      <c r="A138" s="1851" t="s">
        <v>2259</v>
      </c>
      <c r="B138" s="1851" t="s">
        <v>16</v>
      </c>
      <c r="C138" s="1851" t="s">
        <v>2298</v>
      </c>
      <c r="D138" s="1851" t="s">
        <v>2299</v>
      </c>
      <c r="E138" s="1851" t="s">
        <v>2300</v>
      </c>
      <c r="F138" s="1851" t="s">
        <v>2301</v>
      </c>
      <c r="G138" s="1851" t="s">
        <v>28</v>
      </c>
      <c r="H138" s="1851" t="s">
        <v>28</v>
      </c>
      <c r="I138" s="1851" t="s">
        <v>859</v>
      </c>
    </row>
    <row customHeight="1" ht="11.25">
      <c r="A139" s="1851" t="s">
        <v>2259</v>
      </c>
      <c r="B139" s="1851" t="s">
        <v>16</v>
      </c>
      <c r="C139" s="1851" t="s">
        <v>2302</v>
      </c>
      <c r="D139" s="1851" t="s">
        <v>2303</v>
      </c>
      <c r="E139" s="1851" t="s">
        <v>2304</v>
      </c>
      <c r="F139" s="1851" t="s">
        <v>2266</v>
      </c>
      <c r="G139" s="1851" t="s">
        <v>28</v>
      </c>
      <c r="H139" s="1851" t="s">
        <v>28</v>
      </c>
      <c r="I139" s="1851" t="s">
        <v>859</v>
      </c>
    </row>
    <row customHeight="1" ht="11.25">
      <c r="A140" s="1851" t="s">
        <v>2259</v>
      </c>
      <c r="B140" s="1851" t="s">
        <v>16</v>
      </c>
      <c r="C140" s="1851" t="s">
        <v>2308</v>
      </c>
      <c r="D140" s="1851" t="s">
        <v>2309</v>
      </c>
      <c r="E140" s="1851" t="s">
        <v>2310</v>
      </c>
      <c r="F140" s="1851" t="s">
        <v>2311</v>
      </c>
      <c r="G140" s="1851" t="s">
        <v>28</v>
      </c>
      <c r="H140" s="1851" t="s">
        <v>28</v>
      </c>
      <c r="I140" s="1851" t="s">
        <v>859</v>
      </c>
    </row>
    <row customHeight="1" ht="11.25">
      <c r="A141" s="1851" t="s">
        <v>2259</v>
      </c>
      <c r="B141" s="1851" t="s">
        <v>16</v>
      </c>
      <c r="C141" s="1851" t="s">
        <v>2312</v>
      </c>
      <c r="D141" s="1851" t="s">
        <v>2313</v>
      </c>
      <c r="E141" s="1851" t="s">
        <v>2314</v>
      </c>
      <c r="F141" s="1851" t="s">
        <v>2315</v>
      </c>
      <c r="G141" s="1851" t="s">
        <v>28</v>
      </c>
      <c r="H141" s="1851" t="s">
        <v>28</v>
      </c>
      <c r="I141" s="1851" t="s">
        <v>859</v>
      </c>
    </row>
    <row customHeight="1" ht="11.25">
      <c r="A142" s="1851" t="s">
        <v>2259</v>
      </c>
      <c r="B142" s="1851" t="s">
        <v>16</v>
      </c>
      <c r="C142" s="1851" t="s">
        <v>2316</v>
      </c>
      <c r="D142" s="1851" t="s">
        <v>2317</v>
      </c>
      <c r="E142" s="1851" t="s">
        <v>2318</v>
      </c>
      <c r="F142" s="1851" t="s">
        <v>2315</v>
      </c>
      <c r="G142" s="1851" t="s">
        <v>28</v>
      </c>
      <c r="H142" s="1851" t="s">
        <v>28</v>
      </c>
      <c r="I142" s="1851" t="s">
        <v>859</v>
      </c>
    </row>
    <row customHeight="1" ht="11.25">
      <c r="A143" s="1851" t="s">
        <v>2259</v>
      </c>
      <c r="B143" s="1851" t="s">
        <v>16</v>
      </c>
      <c r="C143" s="1851" t="s">
        <v>2326</v>
      </c>
      <c r="D143" s="1851" t="s">
        <v>2327</v>
      </c>
      <c r="E143" s="1851" t="s">
        <v>2328</v>
      </c>
      <c r="F143" s="1851" t="s">
        <v>2329</v>
      </c>
      <c r="G143" s="1851" t="s">
        <v>2330</v>
      </c>
      <c r="H143" s="1851" t="s">
        <v>28</v>
      </c>
      <c r="I143" s="1851" t="s">
        <v>859</v>
      </c>
    </row>
    <row customHeight="1" ht="11.25">
      <c r="A144" s="1851" t="s">
        <v>2259</v>
      </c>
      <c r="B144" s="1851" t="s">
        <v>16</v>
      </c>
      <c r="C144" s="1851" t="s">
        <v>2566</v>
      </c>
      <c r="D144" s="1851" t="s">
        <v>2567</v>
      </c>
      <c r="E144" s="1851" t="s">
        <v>2568</v>
      </c>
      <c r="F144" s="1851" t="s">
        <v>2311</v>
      </c>
      <c r="G144" s="1851" t="s">
        <v>28</v>
      </c>
      <c r="H144" s="1851" t="s">
        <v>28</v>
      </c>
      <c r="I144" s="1851" t="s">
        <v>859</v>
      </c>
    </row>
    <row customHeight="1" ht="11.25">
      <c r="A145" s="1851" t="s">
        <v>2259</v>
      </c>
      <c r="B145" s="1851" t="s">
        <v>16</v>
      </c>
      <c r="C145" s="1851" t="s">
        <v>2569</v>
      </c>
      <c r="D145" s="1851" t="s">
        <v>2570</v>
      </c>
      <c r="E145" s="1851" t="s">
        <v>2571</v>
      </c>
      <c r="F145" s="1851" t="s">
        <v>581</v>
      </c>
      <c r="G145" s="1851" t="s">
        <v>2572</v>
      </c>
      <c r="H145" s="1851" t="s">
        <v>28</v>
      </c>
      <c r="I145" s="1851" t="s">
        <v>859</v>
      </c>
    </row>
    <row customHeight="1" ht="11.25">
      <c r="A146" s="1851" t="s">
        <v>2259</v>
      </c>
      <c r="B146" s="1851" t="s">
        <v>16</v>
      </c>
      <c r="C146" s="1851" t="s">
        <v>2573</v>
      </c>
      <c r="D146" s="1851" t="s">
        <v>2574</v>
      </c>
      <c r="E146" s="1851" t="s">
        <v>2575</v>
      </c>
      <c r="F146" s="1851" t="s">
        <v>51</v>
      </c>
      <c r="G146" s="1851" t="s">
        <v>2576</v>
      </c>
      <c r="H146" s="1851" t="s">
        <v>28</v>
      </c>
      <c r="I146" s="1851" t="s">
        <v>859</v>
      </c>
    </row>
    <row customHeight="1" ht="11.25">
      <c r="A147" s="1851" t="s">
        <v>2259</v>
      </c>
      <c r="B147" s="1851" t="s">
        <v>16</v>
      </c>
      <c r="C147" s="1851" t="s">
        <v>2335</v>
      </c>
      <c r="D147" s="1851" t="s">
        <v>2336</v>
      </c>
      <c r="E147" s="1851" t="s">
        <v>2337</v>
      </c>
      <c r="F147" s="1851" t="s">
        <v>2338</v>
      </c>
      <c r="G147" s="1851" t="s">
        <v>28</v>
      </c>
      <c r="H147" s="1851" t="s">
        <v>28</v>
      </c>
      <c r="I147" s="1851" t="s">
        <v>859</v>
      </c>
    </row>
    <row customHeight="1" ht="11.25">
      <c r="A148" s="1851" t="s">
        <v>2259</v>
      </c>
      <c r="B148" s="1851" t="s">
        <v>16</v>
      </c>
      <c r="C148" s="1851" t="s">
        <v>2339</v>
      </c>
      <c r="D148" s="1851" t="s">
        <v>2340</v>
      </c>
      <c r="E148" s="1851" t="s">
        <v>2300</v>
      </c>
      <c r="F148" s="1851" t="s">
        <v>2341</v>
      </c>
      <c r="G148" s="1851" t="s">
        <v>28</v>
      </c>
      <c r="H148" s="1851" t="s">
        <v>28</v>
      </c>
      <c r="I148" s="1851" t="s">
        <v>859</v>
      </c>
    </row>
    <row customHeight="1" ht="11.25">
      <c r="A149" s="1851" t="s">
        <v>2259</v>
      </c>
      <c r="B149" s="1851" t="s">
        <v>16</v>
      </c>
      <c r="C149" s="1851" t="s">
        <v>2577</v>
      </c>
      <c r="D149" s="1851" t="s">
        <v>2578</v>
      </c>
      <c r="E149" s="1851" t="s">
        <v>2579</v>
      </c>
      <c r="F149" s="1851" t="s">
        <v>2274</v>
      </c>
      <c r="G149" s="1851" t="s">
        <v>28</v>
      </c>
      <c r="H149" s="1851" t="s">
        <v>28</v>
      </c>
      <c r="I149" s="1851" t="s">
        <v>859</v>
      </c>
    </row>
    <row customHeight="1" ht="11.25">
      <c r="A150" s="1851" t="s">
        <v>2259</v>
      </c>
      <c r="B150" s="1851" t="s">
        <v>16</v>
      </c>
      <c r="C150" s="1851" t="s">
        <v>2342</v>
      </c>
      <c r="D150" s="1851" t="s">
        <v>2343</v>
      </c>
      <c r="E150" s="1851" t="s">
        <v>2344</v>
      </c>
      <c r="F150" s="1851" t="s">
        <v>2345</v>
      </c>
      <c r="G150" s="1851" t="s">
        <v>2346</v>
      </c>
      <c r="H150" s="1851" t="s">
        <v>28</v>
      </c>
      <c r="I150" s="1851" t="s">
        <v>859</v>
      </c>
    </row>
    <row customHeight="1" ht="11.25">
      <c r="A151" s="1851" t="s">
        <v>2259</v>
      </c>
      <c r="B151" s="1851" t="s">
        <v>16</v>
      </c>
      <c r="C151" s="1851" t="s">
        <v>2355</v>
      </c>
      <c r="D151" s="1851" t="s">
        <v>2356</v>
      </c>
      <c r="E151" s="1851" t="s">
        <v>2357</v>
      </c>
      <c r="F151" s="1851" t="s">
        <v>2358</v>
      </c>
      <c r="G151" s="1851" t="s">
        <v>28</v>
      </c>
      <c r="H151" s="1851" t="s">
        <v>28</v>
      </c>
      <c r="I151" s="1851" t="s">
        <v>859</v>
      </c>
    </row>
    <row customHeight="1" ht="11.25">
      <c r="A152" s="1851" t="s">
        <v>2259</v>
      </c>
      <c r="B152" s="1851" t="s">
        <v>16</v>
      </c>
      <c r="C152" s="1851" t="s">
        <v>2359</v>
      </c>
      <c r="D152" s="1851" t="s">
        <v>2360</v>
      </c>
      <c r="E152" s="1851" t="s">
        <v>2361</v>
      </c>
      <c r="F152" s="1851" t="s">
        <v>2350</v>
      </c>
      <c r="G152" s="1851" t="s">
        <v>28</v>
      </c>
      <c r="H152" s="1851" t="s">
        <v>28</v>
      </c>
      <c r="I152" s="1851" t="s">
        <v>859</v>
      </c>
    </row>
    <row customHeight="1" ht="11.25">
      <c r="A153" s="1851" t="s">
        <v>2259</v>
      </c>
      <c r="B153" s="1851" t="s">
        <v>16</v>
      </c>
      <c r="C153" s="1851" t="s">
        <v>2580</v>
      </c>
      <c r="D153" s="1851" t="s">
        <v>2581</v>
      </c>
      <c r="E153" s="1851" t="s">
        <v>2582</v>
      </c>
      <c r="F153" s="1851" t="s">
        <v>2315</v>
      </c>
      <c r="G153" s="1851" t="s">
        <v>28</v>
      </c>
      <c r="H153" s="1851" t="s">
        <v>28</v>
      </c>
      <c r="I153" s="1851" t="s">
        <v>859</v>
      </c>
    </row>
    <row customHeight="1" ht="11.25">
      <c r="A154" s="1851" t="s">
        <v>2259</v>
      </c>
      <c r="B154" s="1851" t="s">
        <v>16</v>
      </c>
      <c r="C154" s="1851" t="s">
        <v>2583</v>
      </c>
      <c r="D154" s="1851" t="s">
        <v>2584</v>
      </c>
      <c r="E154" s="1851" t="s">
        <v>2585</v>
      </c>
      <c r="F154" s="1851" t="s">
        <v>2315</v>
      </c>
      <c r="G154" s="1851" t="s">
        <v>28</v>
      </c>
      <c r="H154" s="1851" t="s">
        <v>28</v>
      </c>
      <c r="I154" s="1851" t="s">
        <v>859</v>
      </c>
    </row>
    <row customHeight="1" ht="11.25">
      <c r="A155" s="1851" t="s">
        <v>2259</v>
      </c>
      <c r="B155" s="1851" t="s">
        <v>16</v>
      </c>
      <c r="C155" s="1851" t="s">
        <v>2362</v>
      </c>
      <c r="D155" s="1851" t="s">
        <v>2363</v>
      </c>
      <c r="E155" s="1851" t="s">
        <v>2364</v>
      </c>
      <c r="F155" s="1851" t="s">
        <v>2334</v>
      </c>
      <c r="G155" s="1851" t="s">
        <v>28</v>
      </c>
      <c r="H155" s="1851" t="s">
        <v>28</v>
      </c>
      <c r="I155" s="1851" t="s">
        <v>859</v>
      </c>
    </row>
    <row customHeight="1" ht="11.25">
      <c r="A156" s="1851" t="s">
        <v>2259</v>
      </c>
      <c r="B156" s="1851" t="s">
        <v>16</v>
      </c>
      <c r="C156" s="1851" t="s">
        <v>2365</v>
      </c>
      <c r="D156" s="1851" t="s">
        <v>2366</v>
      </c>
      <c r="E156" s="1851" t="s">
        <v>2367</v>
      </c>
      <c r="F156" s="1851" t="s">
        <v>2334</v>
      </c>
      <c r="G156" s="1851" t="s">
        <v>2368</v>
      </c>
      <c r="H156" s="1851" t="s">
        <v>28</v>
      </c>
      <c r="I156" s="1851" t="s">
        <v>859</v>
      </c>
    </row>
    <row customHeight="1" ht="11.25">
      <c r="A157" s="1851" t="s">
        <v>2259</v>
      </c>
      <c r="B157" s="1851" t="s">
        <v>16</v>
      </c>
      <c r="C157" s="1851" t="s">
        <v>2369</v>
      </c>
      <c r="D157" s="1851" t="s">
        <v>2370</v>
      </c>
      <c r="E157" s="1851" t="s">
        <v>2371</v>
      </c>
      <c r="F157" s="1851" t="s">
        <v>2345</v>
      </c>
      <c r="G157" s="1851" t="s">
        <v>2372</v>
      </c>
      <c r="H157" s="1851" t="s">
        <v>28</v>
      </c>
      <c r="I157" s="1851" t="s">
        <v>859</v>
      </c>
    </row>
    <row customHeight="1" ht="11.25">
      <c r="A158" s="1851" t="s">
        <v>2259</v>
      </c>
      <c r="B158" s="1851" t="s">
        <v>16</v>
      </c>
      <c r="C158" s="1851" t="s">
        <v>2586</v>
      </c>
      <c r="D158" s="1851" t="s">
        <v>2587</v>
      </c>
      <c r="E158" s="1851" t="s">
        <v>2588</v>
      </c>
      <c r="F158" s="1851" t="s">
        <v>2350</v>
      </c>
      <c r="G158" s="1851" t="s">
        <v>28</v>
      </c>
      <c r="H158" s="1851" t="s">
        <v>28</v>
      </c>
      <c r="I158" s="1851" t="s">
        <v>859</v>
      </c>
    </row>
    <row customHeight="1" ht="11.25">
      <c r="A159" s="1851" t="s">
        <v>2259</v>
      </c>
      <c r="B159" s="1851" t="s">
        <v>16</v>
      </c>
      <c r="C159" s="1851" t="s">
        <v>2589</v>
      </c>
      <c r="D159" s="1851" t="s">
        <v>2590</v>
      </c>
      <c r="E159" s="1851" t="s">
        <v>2591</v>
      </c>
      <c r="F159" s="1851" t="s">
        <v>2358</v>
      </c>
      <c r="G159" s="1851" t="s">
        <v>2592</v>
      </c>
      <c r="H159" s="1851" t="s">
        <v>28</v>
      </c>
      <c r="I159" s="1851" t="s">
        <v>859</v>
      </c>
    </row>
    <row customHeight="1" ht="11.25">
      <c r="A160" s="1851" t="s">
        <v>2259</v>
      </c>
      <c r="B160" s="1851" t="s">
        <v>16</v>
      </c>
      <c r="C160" s="1851" t="s">
        <v>2593</v>
      </c>
      <c r="D160" s="1851" t="s">
        <v>2594</v>
      </c>
      <c r="E160" s="1851" t="s">
        <v>2595</v>
      </c>
      <c r="F160" s="1851" t="s">
        <v>2507</v>
      </c>
      <c r="G160" s="1851" t="s">
        <v>28</v>
      </c>
      <c r="H160" s="1851" t="s">
        <v>28</v>
      </c>
      <c r="I160" s="1851" t="s">
        <v>859</v>
      </c>
    </row>
    <row customHeight="1" ht="11.25">
      <c r="A161" s="1851" t="s">
        <v>2259</v>
      </c>
      <c r="B161" s="1851" t="s">
        <v>16</v>
      </c>
      <c r="C161" s="1851" t="s">
        <v>2596</v>
      </c>
      <c r="D161" s="1851" t="s">
        <v>2597</v>
      </c>
      <c r="E161" s="1851" t="s">
        <v>2598</v>
      </c>
      <c r="F161" s="1851" t="s">
        <v>2358</v>
      </c>
      <c r="G161" s="1851" t="s">
        <v>2599</v>
      </c>
      <c r="H161" s="1851" t="s">
        <v>28</v>
      </c>
      <c r="I161" s="1851" t="s">
        <v>859</v>
      </c>
    </row>
    <row customHeight="1" ht="11.25">
      <c r="A162" s="1851" t="s">
        <v>2259</v>
      </c>
      <c r="B162" s="1851" t="s">
        <v>16</v>
      </c>
      <c r="C162" s="1851" t="s">
        <v>2600</v>
      </c>
      <c r="D162" s="1851" t="s">
        <v>2601</v>
      </c>
      <c r="E162" s="1851" t="s">
        <v>2602</v>
      </c>
      <c r="F162" s="1851" t="s">
        <v>2358</v>
      </c>
      <c r="G162" s="1851" t="s">
        <v>28</v>
      </c>
      <c r="H162" s="1851" t="s">
        <v>28</v>
      </c>
      <c r="I162" s="1851" t="s">
        <v>859</v>
      </c>
    </row>
    <row customHeight="1" ht="11.25">
      <c r="A163" s="1851" t="s">
        <v>2259</v>
      </c>
      <c r="B163" s="1851" t="s">
        <v>16</v>
      </c>
      <c r="C163" s="1851" t="s">
        <v>2603</v>
      </c>
      <c r="D163" s="1851" t="s">
        <v>2601</v>
      </c>
      <c r="E163" s="1851" t="s">
        <v>2604</v>
      </c>
      <c r="F163" s="1851" t="s">
        <v>2315</v>
      </c>
      <c r="G163" s="1851" t="s">
        <v>28</v>
      </c>
      <c r="H163" s="1851" t="s">
        <v>28</v>
      </c>
      <c r="I163" s="1851" t="s">
        <v>859</v>
      </c>
    </row>
    <row customHeight="1" ht="11.25">
      <c r="A164" s="1851" t="s">
        <v>2259</v>
      </c>
      <c r="B164" s="1851" t="s">
        <v>16</v>
      </c>
      <c r="C164" s="1851" t="s">
        <v>2605</v>
      </c>
      <c r="D164" s="1851" t="s">
        <v>2606</v>
      </c>
      <c r="E164" s="1851" t="s">
        <v>2607</v>
      </c>
      <c r="F164" s="1851" t="s">
        <v>2334</v>
      </c>
      <c r="G164" s="1851" t="s">
        <v>2608</v>
      </c>
      <c r="H164" s="1851" t="s">
        <v>28</v>
      </c>
      <c r="I164" s="1851" t="s">
        <v>859</v>
      </c>
    </row>
    <row customHeight="1" ht="11.25">
      <c r="A165" s="1851" t="s">
        <v>2259</v>
      </c>
      <c r="B165" s="1851" t="s">
        <v>16</v>
      </c>
      <c r="C165" s="1851" t="s">
        <v>2609</v>
      </c>
      <c r="D165" s="1851" t="s">
        <v>2610</v>
      </c>
      <c r="E165" s="1851" t="s">
        <v>2611</v>
      </c>
      <c r="F165" s="1851" t="s">
        <v>2612</v>
      </c>
      <c r="G165" s="1851" t="s">
        <v>28</v>
      </c>
      <c r="H165" s="1851" t="s">
        <v>28</v>
      </c>
      <c r="I165" s="1851" t="s">
        <v>859</v>
      </c>
    </row>
    <row customHeight="1" ht="11.25">
      <c r="A166" s="1851" t="s">
        <v>2259</v>
      </c>
      <c r="B166" s="1851" t="s">
        <v>16</v>
      </c>
      <c r="C166" s="1851" t="s">
        <v>2613</v>
      </c>
      <c r="D166" s="1851" t="s">
        <v>2614</v>
      </c>
      <c r="E166" s="1851" t="s">
        <v>2615</v>
      </c>
      <c r="F166" s="1851" t="s">
        <v>2297</v>
      </c>
      <c r="G166" s="1851" t="s">
        <v>28</v>
      </c>
      <c r="H166" s="1851" t="s">
        <v>28</v>
      </c>
      <c r="I166" s="1851" t="s">
        <v>859</v>
      </c>
    </row>
    <row customHeight="1" ht="11.25">
      <c r="A167" s="1851" t="s">
        <v>2259</v>
      </c>
      <c r="B167" s="1851" t="s">
        <v>16</v>
      </c>
      <c r="C167" s="1851" t="s">
        <v>2616</v>
      </c>
      <c r="D167" s="1851" t="s">
        <v>2617</v>
      </c>
      <c r="E167" s="1851" t="s">
        <v>2618</v>
      </c>
      <c r="F167" s="1851" t="s">
        <v>2329</v>
      </c>
      <c r="G167" s="1851" t="s">
        <v>28</v>
      </c>
      <c r="H167" s="1851" t="s">
        <v>28</v>
      </c>
      <c r="I167" s="1851" t="s">
        <v>859</v>
      </c>
    </row>
    <row customHeight="1" ht="11.25">
      <c r="A168" s="1851" t="s">
        <v>2259</v>
      </c>
      <c r="B168" s="1851" t="s">
        <v>16</v>
      </c>
      <c r="C168" s="1851" t="s">
        <v>2619</v>
      </c>
      <c r="D168" s="1851" t="s">
        <v>2620</v>
      </c>
      <c r="E168" s="1851" t="s">
        <v>2621</v>
      </c>
      <c r="F168" s="1851" t="s">
        <v>2329</v>
      </c>
      <c r="G168" s="1851" t="s">
        <v>28</v>
      </c>
      <c r="H168" s="1851" t="s">
        <v>28</v>
      </c>
      <c r="I168" s="1851" t="s">
        <v>859</v>
      </c>
    </row>
    <row customHeight="1" ht="11.25">
      <c r="A169" s="1851" t="s">
        <v>2259</v>
      </c>
      <c r="B169" s="1851" t="s">
        <v>16</v>
      </c>
      <c r="C169" s="1851" t="s">
        <v>2622</v>
      </c>
      <c r="D169" s="1851" t="s">
        <v>2623</v>
      </c>
      <c r="E169" s="1851" t="s">
        <v>2624</v>
      </c>
      <c r="F169" s="1851" t="s">
        <v>2358</v>
      </c>
      <c r="G169" s="1851" t="s">
        <v>28</v>
      </c>
      <c r="H169" s="1851" t="s">
        <v>28</v>
      </c>
      <c r="I169" s="1851" t="s">
        <v>859</v>
      </c>
    </row>
    <row customHeight="1" ht="11.25">
      <c r="A170" s="1851" t="s">
        <v>2259</v>
      </c>
      <c r="B170" s="1851" t="s">
        <v>16</v>
      </c>
      <c r="C170" s="1851" t="s">
        <v>2393</v>
      </c>
      <c r="D170" s="1851" t="s">
        <v>2394</v>
      </c>
      <c r="E170" s="1851" t="s">
        <v>2395</v>
      </c>
      <c r="F170" s="1851" t="s">
        <v>2329</v>
      </c>
      <c r="G170" s="1851" t="s">
        <v>28</v>
      </c>
      <c r="H170" s="1851" t="s">
        <v>28</v>
      </c>
      <c r="I170" s="1851" t="s">
        <v>859</v>
      </c>
    </row>
    <row customHeight="1" ht="11.25">
      <c r="A171" s="1851" t="s">
        <v>2259</v>
      </c>
      <c r="B171" s="1851" t="s">
        <v>16</v>
      </c>
      <c r="C171" s="1851" t="s">
        <v>2625</v>
      </c>
      <c r="D171" s="1851" t="s">
        <v>2626</v>
      </c>
      <c r="E171" s="1851" t="s">
        <v>2627</v>
      </c>
      <c r="F171" s="1851" t="s">
        <v>2329</v>
      </c>
      <c r="G171" s="1851" t="s">
        <v>28</v>
      </c>
      <c r="H171" s="1851" t="s">
        <v>28</v>
      </c>
      <c r="I171" s="1851" t="s">
        <v>859</v>
      </c>
    </row>
    <row customHeight="1" ht="11.25">
      <c r="A172" s="1851" t="s">
        <v>2259</v>
      </c>
      <c r="B172" s="1851" t="s">
        <v>16</v>
      </c>
      <c r="C172" s="1851" t="s">
        <v>2628</v>
      </c>
      <c r="D172" s="1851" t="s">
        <v>2626</v>
      </c>
      <c r="E172" s="1851" t="s">
        <v>2629</v>
      </c>
      <c r="F172" s="1851" t="s">
        <v>2358</v>
      </c>
      <c r="G172" s="1851" t="s">
        <v>28</v>
      </c>
      <c r="H172" s="1851" t="s">
        <v>28</v>
      </c>
      <c r="I172" s="1851" t="s">
        <v>859</v>
      </c>
    </row>
    <row customHeight="1" ht="11.25">
      <c r="A173" s="1851" t="s">
        <v>2259</v>
      </c>
      <c r="B173" s="1851" t="s">
        <v>16</v>
      </c>
      <c r="C173" s="1851" t="s">
        <v>2630</v>
      </c>
      <c r="D173" s="1851" t="s">
        <v>2626</v>
      </c>
      <c r="E173" s="1851" t="s">
        <v>2631</v>
      </c>
      <c r="F173" s="1851" t="s">
        <v>2350</v>
      </c>
      <c r="G173" s="1851" t="s">
        <v>28</v>
      </c>
      <c r="H173" s="1851" t="s">
        <v>28</v>
      </c>
      <c r="I173" s="1851" t="s">
        <v>859</v>
      </c>
    </row>
    <row customHeight="1" ht="11.25">
      <c r="A174" s="1851" t="s">
        <v>2259</v>
      </c>
      <c r="B174" s="1851" t="s">
        <v>16</v>
      </c>
      <c r="C174" s="1851" t="s">
        <v>2632</v>
      </c>
      <c r="D174" s="1851" t="s">
        <v>2633</v>
      </c>
      <c r="E174" s="1851" t="s">
        <v>2634</v>
      </c>
      <c r="F174" s="1851" t="s">
        <v>2315</v>
      </c>
      <c r="G174" s="1851" t="s">
        <v>28</v>
      </c>
      <c r="H174" s="1851" t="s">
        <v>28</v>
      </c>
      <c r="I174" s="1851" t="s">
        <v>859</v>
      </c>
    </row>
    <row customHeight="1" ht="11.25">
      <c r="A175" s="1851" t="s">
        <v>2259</v>
      </c>
      <c r="B175" s="1851" t="s">
        <v>16</v>
      </c>
      <c r="C175" s="1851" t="s">
        <v>2635</v>
      </c>
      <c r="D175" s="1851" t="s">
        <v>2636</v>
      </c>
      <c r="E175" s="1851" t="s">
        <v>2637</v>
      </c>
      <c r="F175" s="1851" t="s">
        <v>2350</v>
      </c>
      <c r="G175" s="1851" t="s">
        <v>28</v>
      </c>
      <c r="H175" s="1851" t="s">
        <v>28</v>
      </c>
      <c r="I175" s="1851" t="s">
        <v>859</v>
      </c>
    </row>
    <row customHeight="1" ht="11.25">
      <c r="A176" s="1851" t="s">
        <v>2259</v>
      </c>
      <c r="B176" s="1851" t="s">
        <v>16</v>
      </c>
      <c r="C176" s="1851" t="s">
        <v>2638</v>
      </c>
      <c r="D176" s="1851" t="s">
        <v>2639</v>
      </c>
      <c r="E176" s="1851" t="s">
        <v>2640</v>
      </c>
      <c r="F176" s="1851" t="s">
        <v>2329</v>
      </c>
      <c r="G176" s="1851" t="s">
        <v>28</v>
      </c>
      <c r="H176" s="1851" t="s">
        <v>28</v>
      </c>
      <c r="I176" s="1851" t="s">
        <v>859</v>
      </c>
    </row>
    <row customHeight="1" ht="11.25">
      <c r="A177" s="1851" t="s">
        <v>2259</v>
      </c>
      <c r="B177" s="1851" t="s">
        <v>16</v>
      </c>
      <c r="C177" s="1851" t="s">
        <v>2641</v>
      </c>
      <c r="D177" s="1851" t="s">
        <v>2642</v>
      </c>
      <c r="E177" s="1851" t="s">
        <v>2643</v>
      </c>
      <c r="F177" s="1851" t="s">
        <v>2358</v>
      </c>
      <c r="G177" s="1851" t="s">
        <v>28</v>
      </c>
      <c r="H177" s="1851" t="s">
        <v>28</v>
      </c>
      <c r="I177" s="1851" t="s">
        <v>859</v>
      </c>
    </row>
    <row customHeight="1" ht="11.25">
      <c r="A178" s="1851" t="s">
        <v>2259</v>
      </c>
      <c r="B178" s="1851" t="s">
        <v>16</v>
      </c>
      <c r="C178" s="1851" t="s">
        <v>2644</v>
      </c>
      <c r="D178" s="1851" t="s">
        <v>2645</v>
      </c>
      <c r="E178" s="1851" t="s">
        <v>2646</v>
      </c>
      <c r="F178" s="1851" t="s">
        <v>2358</v>
      </c>
      <c r="G178" s="1851" t="s">
        <v>28</v>
      </c>
      <c r="H178" s="1851" t="s">
        <v>28</v>
      </c>
      <c r="I178" s="1851" t="s">
        <v>859</v>
      </c>
    </row>
    <row customHeight="1" ht="11.25">
      <c r="A179" s="1851" t="s">
        <v>2259</v>
      </c>
      <c r="B179" s="1851" t="s">
        <v>16</v>
      </c>
      <c r="C179" s="1851" t="s">
        <v>2647</v>
      </c>
      <c r="D179" s="1851" t="s">
        <v>2648</v>
      </c>
      <c r="E179" s="1851" t="s">
        <v>2649</v>
      </c>
      <c r="F179" s="1851" t="s">
        <v>2612</v>
      </c>
      <c r="G179" s="1851" t="s">
        <v>28</v>
      </c>
      <c r="H179" s="1851" t="s">
        <v>28</v>
      </c>
      <c r="I179" s="1851" t="s">
        <v>859</v>
      </c>
    </row>
    <row customHeight="1" ht="11.25">
      <c r="A180" s="1851" t="s">
        <v>2259</v>
      </c>
      <c r="B180" s="1851" t="s">
        <v>16</v>
      </c>
      <c r="C180" s="1851" t="s">
        <v>2650</v>
      </c>
      <c r="D180" s="1851" t="s">
        <v>2651</v>
      </c>
      <c r="E180" s="1851" t="s">
        <v>2652</v>
      </c>
      <c r="F180" s="1851" t="s">
        <v>2329</v>
      </c>
      <c r="G180" s="1851" t="s">
        <v>28</v>
      </c>
      <c r="H180" s="1851" t="s">
        <v>28</v>
      </c>
      <c r="I180" s="1851" t="s">
        <v>859</v>
      </c>
    </row>
    <row customHeight="1" ht="11.25">
      <c r="A181" s="1851" t="s">
        <v>2259</v>
      </c>
      <c r="B181" s="1851" t="s">
        <v>16</v>
      </c>
      <c r="C181" s="1851" t="s">
        <v>2653</v>
      </c>
      <c r="D181" s="1851" t="s">
        <v>2654</v>
      </c>
      <c r="E181" s="1851" t="s">
        <v>2655</v>
      </c>
      <c r="F181" s="1851" t="s">
        <v>2274</v>
      </c>
      <c r="G181" s="1851" t="s">
        <v>28</v>
      </c>
      <c r="H181" s="1851" t="s">
        <v>28</v>
      </c>
      <c r="I181" s="1851" t="s">
        <v>859</v>
      </c>
    </row>
    <row customHeight="1" ht="11.25">
      <c r="A182" s="1851" t="s">
        <v>2259</v>
      </c>
      <c r="B182" s="1851" t="s">
        <v>16</v>
      </c>
      <c r="C182" s="1851" t="s">
        <v>2396</v>
      </c>
      <c r="D182" s="1851" t="s">
        <v>2397</v>
      </c>
      <c r="E182" s="1851" t="s">
        <v>2398</v>
      </c>
      <c r="F182" s="1851" t="s">
        <v>2345</v>
      </c>
      <c r="G182" s="1851" t="s">
        <v>28</v>
      </c>
      <c r="H182" s="1851" t="s">
        <v>28</v>
      </c>
      <c r="I182" s="1851" t="s">
        <v>859</v>
      </c>
    </row>
    <row customHeight="1" ht="11.25">
      <c r="A183" s="1851" t="s">
        <v>2259</v>
      </c>
      <c r="B183" s="1851" t="s">
        <v>16</v>
      </c>
      <c r="C183" s="1851" t="s">
        <v>2656</v>
      </c>
      <c r="D183" s="1851" t="s">
        <v>2657</v>
      </c>
      <c r="E183" s="1851" t="s">
        <v>2658</v>
      </c>
      <c r="F183" s="1851" t="s">
        <v>2358</v>
      </c>
      <c r="G183" s="1851" t="s">
        <v>28</v>
      </c>
      <c r="H183" s="1851" t="s">
        <v>28</v>
      </c>
      <c r="I183" s="1851" t="s">
        <v>859</v>
      </c>
    </row>
    <row customHeight="1" ht="11.25">
      <c r="A184" s="1851" t="s">
        <v>2259</v>
      </c>
      <c r="B184" s="1851" t="s">
        <v>16</v>
      </c>
      <c r="C184" s="1851" t="s">
        <v>2659</v>
      </c>
      <c r="D184" s="1851" t="s">
        <v>2660</v>
      </c>
      <c r="E184" s="1851" t="s">
        <v>2661</v>
      </c>
      <c r="F184" s="1851" t="s">
        <v>2350</v>
      </c>
      <c r="G184" s="1851" t="s">
        <v>2662</v>
      </c>
      <c r="H184" s="1851" t="s">
        <v>28</v>
      </c>
      <c r="I184" s="1851" t="s">
        <v>859</v>
      </c>
    </row>
    <row customHeight="1" ht="11.25">
      <c r="A185" s="1851" t="s">
        <v>2259</v>
      </c>
      <c r="B185" s="1851" t="s">
        <v>16</v>
      </c>
      <c r="C185" s="1851" t="s">
        <v>2663</v>
      </c>
      <c r="D185" s="1851" t="s">
        <v>2664</v>
      </c>
      <c r="E185" s="1851" t="s">
        <v>2665</v>
      </c>
      <c r="F185" s="1851" t="s">
        <v>2358</v>
      </c>
      <c r="G185" s="1851" t="s">
        <v>28</v>
      </c>
      <c r="H185" s="1851" t="s">
        <v>28</v>
      </c>
      <c r="I185" s="1851" t="s">
        <v>859</v>
      </c>
    </row>
    <row customHeight="1" ht="11.25">
      <c r="A186" s="1851" t="s">
        <v>2259</v>
      </c>
      <c r="B186" s="1851" t="s">
        <v>16</v>
      </c>
      <c r="C186" s="1851" t="s">
        <v>2666</v>
      </c>
      <c r="D186" s="1851" t="s">
        <v>2667</v>
      </c>
      <c r="E186" s="1851" t="s">
        <v>2668</v>
      </c>
      <c r="F186" s="1851" t="s">
        <v>2274</v>
      </c>
      <c r="G186" s="1851" t="s">
        <v>28</v>
      </c>
      <c r="H186" s="1851" t="s">
        <v>28</v>
      </c>
      <c r="I186" s="1851" t="s">
        <v>859</v>
      </c>
    </row>
    <row customHeight="1" ht="11.25">
      <c r="A187" s="1851" t="s">
        <v>2259</v>
      </c>
      <c r="B187" s="1851" t="s">
        <v>16</v>
      </c>
      <c r="C187" s="1851" t="s">
        <v>2669</v>
      </c>
      <c r="D187" s="1851" t="s">
        <v>2670</v>
      </c>
      <c r="E187" s="1851" t="s">
        <v>2671</v>
      </c>
      <c r="F187" s="1851" t="s">
        <v>2345</v>
      </c>
      <c r="G187" s="1851" t="s">
        <v>28</v>
      </c>
      <c r="H187" s="1851" t="s">
        <v>28</v>
      </c>
      <c r="I187" s="1851" t="s">
        <v>859</v>
      </c>
    </row>
    <row customHeight="1" ht="11.25">
      <c r="A188" s="1851" t="s">
        <v>2259</v>
      </c>
      <c r="B188" s="1851" t="s">
        <v>16</v>
      </c>
      <c r="C188" s="1851" t="s">
        <v>2672</v>
      </c>
      <c r="D188" s="1851" t="s">
        <v>2673</v>
      </c>
      <c r="E188" s="1851" t="s">
        <v>2674</v>
      </c>
      <c r="F188" s="1851" t="s">
        <v>2297</v>
      </c>
      <c r="G188" s="1851" t="s">
        <v>28</v>
      </c>
      <c r="H188" s="1851" t="s">
        <v>28</v>
      </c>
      <c r="I188" s="1851" t="s">
        <v>859</v>
      </c>
    </row>
    <row customHeight="1" ht="11.25">
      <c r="A189" s="1851" t="s">
        <v>2259</v>
      </c>
      <c r="B189" s="1851" t="s">
        <v>16</v>
      </c>
      <c r="C189" s="1851" t="s">
        <v>2399</v>
      </c>
      <c r="D189" s="1851" t="s">
        <v>2400</v>
      </c>
      <c r="E189" s="1851" t="s">
        <v>2401</v>
      </c>
      <c r="F189" s="1851" t="s">
        <v>2345</v>
      </c>
      <c r="G189" s="1851" t="s">
        <v>28</v>
      </c>
      <c r="H189" s="1851" t="s">
        <v>28</v>
      </c>
      <c r="I189" s="1851" t="s">
        <v>859</v>
      </c>
    </row>
    <row customHeight="1" ht="11.25">
      <c r="A190" s="1851" t="s">
        <v>2259</v>
      </c>
      <c r="B190" s="1851" t="s">
        <v>16</v>
      </c>
      <c r="C190" s="1851" t="s">
        <v>2675</v>
      </c>
      <c r="D190" s="1851" t="s">
        <v>2676</v>
      </c>
      <c r="E190" s="1851" t="s">
        <v>2677</v>
      </c>
      <c r="F190" s="1851" t="s">
        <v>2329</v>
      </c>
      <c r="G190" s="1851" t="s">
        <v>28</v>
      </c>
      <c r="H190" s="1851" t="s">
        <v>28</v>
      </c>
      <c r="I190" s="1851" t="s">
        <v>859</v>
      </c>
    </row>
    <row customHeight="1" ht="11.25">
      <c r="A191" s="1851" t="s">
        <v>2259</v>
      </c>
      <c r="B191" s="1851" t="s">
        <v>16</v>
      </c>
      <c r="C191" s="1851" t="s">
        <v>2678</v>
      </c>
      <c r="D191" s="1851" t="s">
        <v>2679</v>
      </c>
      <c r="E191" s="1851" t="s">
        <v>2680</v>
      </c>
      <c r="F191" s="1851" t="s">
        <v>2334</v>
      </c>
      <c r="G191" s="1851" t="s">
        <v>28</v>
      </c>
      <c r="H191" s="1851" t="s">
        <v>28</v>
      </c>
      <c r="I191" s="1851" t="s">
        <v>859</v>
      </c>
    </row>
    <row customHeight="1" ht="11.25">
      <c r="A192" s="1851" t="s">
        <v>2259</v>
      </c>
      <c r="B192" s="1851" t="s">
        <v>16</v>
      </c>
      <c r="C192" s="1851" t="s">
        <v>2411</v>
      </c>
      <c r="D192" s="1851" t="s">
        <v>2412</v>
      </c>
      <c r="E192" s="1851" t="s">
        <v>2413</v>
      </c>
      <c r="F192" s="1851" t="s">
        <v>2414</v>
      </c>
      <c r="G192" s="1851" t="s">
        <v>28</v>
      </c>
      <c r="H192" s="1851" t="s">
        <v>28</v>
      </c>
      <c r="I192" s="1851" t="s">
        <v>859</v>
      </c>
    </row>
    <row customHeight="1" ht="11.25">
      <c r="A193" s="1851" t="s">
        <v>2259</v>
      </c>
      <c r="B193" s="1851" t="s">
        <v>16</v>
      </c>
      <c r="C193" s="1851" t="s">
        <v>2415</v>
      </c>
      <c r="D193" s="1851" t="s">
        <v>2416</v>
      </c>
      <c r="E193" s="1851" t="s">
        <v>2417</v>
      </c>
      <c r="F193" s="1851" t="s">
        <v>2345</v>
      </c>
      <c r="G193" s="1851" t="s">
        <v>2418</v>
      </c>
      <c r="H193" s="1851" t="s">
        <v>28</v>
      </c>
      <c r="I193" s="1851" t="s">
        <v>859</v>
      </c>
    </row>
    <row customHeight="1" ht="11.25">
      <c r="A194" s="1851" t="s">
        <v>2259</v>
      </c>
      <c r="B194" s="1851" t="s">
        <v>16</v>
      </c>
      <c r="C194" s="1851" t="s">
        <v>2681</v>
      </c>
      <c r="D194" s="1851" t="s">
        <v>2682</v>
      </c>
      <c r="E194" s="1851" t="s">
        <v>2683</v>
      </c>
      <c r="F194" s="1851" t="s">
        <v>2315</v>
      </c>
      <c r="G194" s="1851" t="s">
        <v>28</v>
      </c>
      <c r="H194" s="1851" t="s">
        <v>28</v>
      </c>
      <c r="I194" s="1851" t="s">
        <v>859</v>
      </c>
    </row>
    <row customHeight="1" ht="11.25">
      <c r="A195" s="1851" t="s">
        <v>2259</v>
      </c>
      <c r="B195" s="1851" t="s">
        <v>16</v>
      </c>
      <c r="C195" s="1851" t="s">
        <v>2684</v>
      </c>
      <c r="D195" s="1851" t="s">
        <v>2685</v>
      </c>
      <c r="E195" s="1851" t="s">
        <v>2686</v>
      </c>
      <c r="F195" s="1851" t="s">
        <v>2472</v>
      </c>
      <c r="G195" s="1851" t="s">
        <v>28</v>
      </c>
      <c r="H195" s="1851" t="s">
        <v>28</v>
      </c>
      <c r="I195" s="1851" t="s">
        <v>859</v>
      </c>
    </row>
    <row customHeight="1" ht="11.25">
      <c r="A196" s="1851" t="s">
        <v>2259</v>
      </c>
      <c r="B196" s="1851" t="s">
        <v>16</v>
      </c>
      <c r="C196" s="1851" t="s">
        <v>2687</v>
      </c>
      <c r="D196" s="1851" t="s">
        <v>2688</v>
      </c>
      <c r="E196" s="1851" t="s">
        <v>2689</v>
      </c>
      <c r="F196" s="1851" t="s">
        <v>2274</v>
      </c>
      <c r="G196" s="1851" t="s">
        <v>28</v>
      </c>
      <c r="H196" s="1851" t="s">
        <v>28</v>
      </c>
      <c r="I196" s="1851" t="s">
        <v>859</v>
      </c>
    </row>
    <row customHeight="1" ht="11.25">
      <c r="A197" s="1851" t="s">
        <v>2259</v>
      </c>
      <c r="B197" s="1851" t="s">
        <v>16</v>
      </c>
      <c r="C197" s="1851" t="s">
        <v>2690</v>
      </c>
      <c r="D197" s="1851" t="s">
        <v>2691</v>
      </c>
      <c r="E197" s="1851" t="s">
        <v>2692</v>
      </c>
      <c r="F197" s="1851" t="s">
        <v>2329</v>
      </c>
      <c r="G197" s="1851" t="s">
        <v>28</v>
      </c>
      <c r="H197" s="1851" t="s">
        <v>28</v>
      </c>
      <c r="I197" s="1851" t="s">
        <v>859</v>
      </c>
    </row>
    <row customHeight="1" ht="11.25">
      <c r="A198" s="1851" t="s">
        <v>2259</v>
      </c>
      <c r="B198" s="1851" t="s">
        <v>16</v>
      </c>
      <c r="C198" s="1851" t="s">
        <v>2693</v>
      </c>
      <c r="D198" s="1851" t="s">
        <v>2694</v>
      </c>
      <c r="E198" s="1851" t="s">
        <v>2695</v>
      </c>
      <c r="F198" s="1851" t="s">
        <v>2696</v>
      </c>
      <c r="G198" s="1851" t="s">
        <v>28</v>
      </c>
      <c r="H198" s="1851" t="s">
        <v>28</v>
      </c>
      <c r="I198" s="1851" t="s">
        <v>859</v>
      </c>
    </row>
    <row customHeight="1" ht="11.25">
      <c r="A199" s="1851" t="s">
        <v>2259</v>
      </c>
      <c r="B199" s="1851" t="s">
        <v>16</v>
      </c>
      <c r="C199" s="1851" t="s">
        <v>2697</v>
      </c>
      <c r="D199" s="1851" t="s">
        <v>2698</v>
      </c>
      <c r="E199" s="1851" t="s">
        <v>2699</v>
      </c>
      <c r="F199" s="1851" t="s">
        <v>2315</v>
      </c>
      <c r="G199" s="1851" t="s">
        <v>28</v>
      </c>
      <c r="H199" s="1851" t="s">
        <v>28</v>
      </c>
      <c r="I199" s="1851" t="s">
        <v>859</v>
      </c>
    </row>
    <row customHeight="1" ht="11.25">
      <c r="A200" s="1851" t="s">
        <v>2259</v>
      </c>
      <c r="B200" s="1851" t="s">
        <v>16</v>
      </c>
      <c r="C200" s="1851" t="s">
        <v>2445</v>
      </c>
      <c r="D200" s="1851" t="s">
        <v>2446</v>
      </c>
      <c r="E200" s="1851" t="s">
        <v>2447</v>
      </c>
      <c r="F200" s="1851" t="s">
        <v>51</v>
      </c>
      <c r="G200" s="1851" t="s">
        <v>28</v>
      </c>
      <c r="H200" s="1851" t="s">
        <v>28</v>
      </c>
      <c r="I200" s="1851" t="s">
        <v>859</v>
      </c>
    </row>
    <row customHeight="1" ht="11.25">
      <c r="A201" s="1851" t="s">
        <v>2259</v>
      </c>
      <c r="B201" s="1851" t="s">
        <v>16</v>
      </c>
      <c r="C201" s="1851" t="s">
        <v>2700</v>
      </c>
      <c r="D201" s="1851" t="s">
        <v>2701</v>
      </c>
      <c r="E201" s="1851" t="s">
        <v>2702</v>
      </c>
      <c r="F201" s="1851" t="s">
        <v>2274</v>
      </c>
      <c r="G201" s="1851" t="s">
        <v>2703</v>
      </c>
      <c r="H201" s="1851" t="s">
        <v>28</v>
      </c>
      <c r="I201" s="1851" t="s">
        <v>859</v>
      </c>
    </row>
    <row customHeight="1" ht="11.25">
      <c r="A202" s="1851" t="s">
        <v>2259</v>
      </c>
      <c r="B202" s="1851" t="s">
        <v>16</v>
      </c>
      <c r="C202" s="1851" t="s">
        <v>2704</v>
      </c>
      <c r="D202" s="1851" t="s">
        <v>2705</v>
      </c>
      <c r="E202" s="1851" t="s">
        <v>2706</v>
      </c>
      <c r="F202" s="1851" t="s">
        <v>2345</v>
      </c>
      <c r="G202" s="1851" t="s">
        <v>2707</v>
      </c>
      <c r="H202" s="1851" t="s">
        <v>28</v>
      </c>
      <c r="I202" s="1851" t="s">
        <v>859</v>
      </c>
    </row>
    <row customHeight="1" ht="11.25">
      <c r="A203" s="1851" t="s">
        <v>2259</v>
      </c>
      <c r="B203" s="1851" t="s">
        <v>16</v>
      </c>
      <c r="C203" s="1851" t="s">
        <v>2708</v>
      </c>
      <c r="D203" s="1851" t="s">
        <v>2709</v>
      </c>
      <c r="E203" s="1851" t="s">
        <v>2710</v>
      </c>
      <c r="F203" s="1851" t="s">
        <v>2315</v>
      </c>
      <c r="G203" s="1851" t="s">
        <v>28</v>
      </c>
      <c r="H203" s="1851" t="s">
        <v>28</v>
      </c>
      <c r="I203" s="1851" t="s">
        <v>859</v>
      </c>
    </row>
    <row customHeight="1" ht="11.25">
      <c r="A204" s="1851" t="s">
        <v>2259</v>
      </c>
      <c r="B204" s="1851" t="s">
        <v>16</v>
      </c>
      <c r="C204" s="1851" t="s">
        <v>2711</v>
      </c>
      <c r="D204" s="1851" t="s">
        <v>2709</v>
      </c>
      <c r="E204" s="1851" t="s">
        <v>2712</v>
      </c>
      <c r="F204" s="1851" t="s">
        <v>2266</v>
      </c>
      <c r="G204" s="1851" t="s">
        <v>28</v>
      </c>
      <c r="H204" s="1851" t="s">
        <v>28</v>
      </c>
      <c r="I204" s="1851" t="s">
        <v>859</v>
      </c>
    </row>
    <row customHeight="1" ht="11.25">
      <c r="A205" s="1851" t="s">
        <v>2259</v>
      </c>
      <c r="B205" s="1851" t="s">
        <v>16</v>
      </c>
      <c r="C205" s="1851" t="s">
        <v>2713</v>
      </c>
      <c r="D205" s="1851" t="s">
        <v>2714</v>
      </c>
      <c r="E205" s="1851" t="s">
        <v>2715</v>
      </c>
      <c r="F205" s="1851" t="s">
        <v>2315</v>
      </c>
      <c r="G205" s="1851" t="s">
        <v>28</v>
      </c>
      <c r="H205" s="1851" t="s">
        <v>28</v>
      </c>
      <c r="I205" s="1851" t="s">
        <v>859</v>
      </c>
    </row>
    <row customHeight="1" ht="11.25">
      <c r="A206" s="1851" t="s">
        <v>2259</v>
      </c>
      <c r="B206" s="1851" t="s">
        <v>16</v>
      </c>
      <c r="C206" s="1851" t="s">
        <v>2716</v>
      </c>
      <c r="D206" s="1851" t="s">
        <v>2717</v>
      </c>
      <c r="E206" s="1851" t="s">
        <v>2718</v>
      </c>
      <c r="F206" s="1851" t="s">
        <v>2507</v>
      </c>
      <c r="G206" s="1851" t="s">
        <v>28</v>
      </c>
      <c r="H206" s="1851" t="s">
        <v>28</v>
      </c>
      <c r="I206" s="1851" t="s">
        <v>859</v>
      </c>
    </row>
    <row customHeight="1" ht="11.25">
      <c r="A207" s="1851" t="s">
        <v>2259</v>
      </c>
      <c r="B207" s="1851" t="s">
        <v>16</v>
      </c>
      <c r="C207" s="1851" t="s">
        <v>2459</v>
      </c>
      <c r="D207" s="1851" t="s">
        <v>2460</v>
      </c>
      <c r="E207" s="1851" t="s">
        <v>2461</v>
      </c>
      <c r="F207" s="1851" t="s">
        <v>2358</v>
      </c>
      <c r="G207" s="1851" t="s">
        <v>28</v>
      </c>
      <c r="H207" s="1851" t="s">
        <v>28</v>
      </c>
      <c r="I207" s="1851" t="s">
        <v>859</v>
      </c>
    </row>
    <row customHeight="1" ht="11.25">
      <c r="A208" s="1851" t="s">
        <v>2259</v>
      </c>
      <c r="B208" s="1851" t="s">
        <v>16</v>
      </c>
      <c r="C208" s="1851" t="s">
        <v>2462</v>
      </c>
      <c r="D208" s="1851" t="s">
        <v>2463</v>
      </c>
      <c r="E208" s="1851" t="s">
        <v>2464</v>
      </c>
      <c r="F208" s="1851" t="s">
        <v>2274</v>
      </c>
      <c r="G208" s="1851" t="s">
        <v>2465</v>
      </c>
      <c r="H208" s="1851" t="s">
        <v>28</v>
      </c>
      <c r="I208" s="1851" t="s">
        <v>859</v>
      </c>
    </row>
    <row customHeight="1" ht="11.25">
      <c r="A209" s="1851" t="s">
        <v>2259</v>
      </c>
      <c r="B209" s="1851" t="s">
        <v>16</v>
      </c>
      <c r="C209" s="1851" t="s">
        <v>2466</v>
      </c>
      <c r="D209" s="1851" t="s">
        <v>2467</v>
      </c>
      <c r="E209" s="1851" t="s">
        <v>2468</v>
      </c>
      <c r="F209" s="1851" t="s">
        <v>2350</v>
      </c>
      <c r="G209" s="1851" t="s">
        <v>2469</v>
      </c>
      <c r="H209" s="1851" t="s">
        <v>28</v>
      </c>
      <c r="I209" s="1851" t="s">
        <v>859</v>
      </c>
    </row>
    <row customHeight="1" ht="11.25">
      <c r="A210" s="1851" t="s">
        <v>2259</v>
      </c>
      <c r="B210" s="1851" t="s">
        <v>16</v>
      </c>
      <c r="C210" s="1851" t="s">
        <v>2470</v>
      </c>
      <c r="D210" s="1851" t="s">
        <v>2467</v>
      </c>
      <c r="E210" s="1851" t="s">
        <v>2471</v>
      </c>
      <c r="F210" s="1851" t="s">
        <v>2472</v>
      </c>
      <c r="G210" s="1851" t="s">
        <v>28</v>
      </c>
      <c r="H210" s="1851" t="s">
        <v>28</v>
      </c>
      <c r="I210" s="1851" t="s">
        <v>859</v>
      </c>
    </row>
    <row customHeight="1" ht="11.25">
      <c r="A211" s="1851" t="s">
        <v>2259</v>
      </c>
      <c r="B211" s="1851" t="s">
        <v>16</v>
      </c>
      <c r="C211" s="1851" t="s">
        <v>2719</v>
      </c>
      <c r="D211" s="1851" t="s">
        <v>2720</v>
      </c>
      <c r="E211" s="1851" t="s">
        <v>2721</v>
      </c>
      <c r="F211" s="1851" t="s">
        <v>2329</v>
      </c>
      <c r="G211" s="1851" t="s">
        <v>28</v>
      </c>
      <c r="H211" s="1851" t="s">
        <v>28</v>
      </c>
      <c r="I211" s="1851" t="s">
        <v>859</v>
      </c>
    </row>
    <row customHeight="1" ht="11.25">
      <c r="A212" s="1851" t="s">
        <v>2259</v>
      </c>
      <c r="B212" s="1851" t="s">
        <v>16</v>
      </c>
      <c r="C212" s="1851" t="s">
        <v>2722</v>
      </c>
      <c r="D212" s="1851" t="s">
        <v>2723</v>
      </c>
      <c r="E212" s="1851" t="s">
        <v>2724</v>
      </c>
      <c r="F212" s="1851" t="s">
        <v>2358</v>
      </c>
      <c r="G212" s="1851" t="s">
        <v>2725</v>
      </c>
      <c r="H212" s="1851" t="s">
        <v>28</v>
      </c>
      <c r="I212" s="1851" t="s">
        <v>859</v>
      </c>
    </row>
    <row customHeight="1" ht="11.25">
      <c r="A213" s="1851" t="s">
        <v>2259</v>
      </c>
      <c r="B213" s="1851" t="s">
        <v>16</v>
      </c>
      <c r="C213" s="1851" t="s">
        <v>2476</v>
      </c>
      <c r="D213" s="1851" t="s">
        <v>2477</v>
      </c>
      <c r="E213" s="1851" t="s">
        <v>2478</v>
      </c>
      <c r="F213" s="1851" t="s">
        <v>2274</v>
      </c>
      <c r="G213" s="1851" t="s">
        <v>28</v>
      </c>
      <c r="H213" s="1851" t="s">
        <v>28</v>
      </c>
      <c r="I213" s="1851" t="s">
        <v>859</v>
      </c>
    </row>
    <row customHeight="1" ht="11.25">
      <c r="A214" s="1851" t="s">
        <v>2259</v>
      </c>
      <c r="B214" s="1851" t="s">
        <v>16</v>
      </c>
      <c r="C214" s="1851" t="s">
        <v>2726</v>
      </c>
      <c r="D214" s="1851" t="s">
        <v>2727</v>
      </c>
      <c r="E214" s="1851" t="s">
        <v>2728</v>
      </c>
      <c r="F214" s="1851" t="s">
        <v>2286</v>
      </c>
      <c r="G214" s="1851" t="s">
        <v>28</v>
      </c>
      <c r="H214" s="1851" t="s">
        <v>28</v>
      </c>
      <c r="I214" s="1851" t="s">
        <v>859</v>
      </c>
    </row>
    <row customHeight="1" ht="11.25">
      <c r="A215" s="1851" t="s">
        <v>2259</v>
      </c>
      <c r="B215" s="1851" t="s">
        <v>16</v>
      </c>
      <c r="C215" s="1851" t="s">
        <v>2729</v>
      </c>
      <c r="D215" s="1851" t="s">
        <v>2730</v>
      </c>
      <c r="E215" s="1851" t="s">
        <v>2731</v>
      </c>
      <c r="F215" s="1851" t="s">
        <v>2315</v>
      </c>
      <c r="G215" s="1851" t="s">
        <v>28</v>
      </c>
      <c r="H215" s="1851" t="s">
        <v>28</v>
      </c>
      <c r="I215" s="1851" t="s">
        <v>859</v>
      </c>
    </row>
    <row customHeight="1" ht="11.25">
      <c r="A216" s="1851" t="s">
        <v>2259</v>
      </c>
      <c r="B216" s="1851" t="s">
        <v>16</v>
      </c>
      <c r="C216" s="1851" t="s">
        <v>2732</v>
      </c>
      <c r="D216" s="1851" t="s">
        <v>2733</v>
      </c>
      <c r="E216" s="1851" t="s">
        <v>2734</v>
      </c>
      <c r="F216" s="1851" t="s">
        <v>2735</v>
      </c>
      <c r="G216" s="1851" t="s">
        <v>28</v>
      </c>
      <c r="H216" s="1851" t="s">
        <v>28</v>
      </c>
      <c r="I216" s="1851" t="s">
        <v>859</v>
      </c>
    </row>
    <row customHeight="1" ht="11.25">
      <c r="A217" s="1851" t="s">
        <v>2259</v>
      </c>
      <c r="B217" s="1851" t="s">
        <v>16</v>
      </c>
      <c r="C217" s="1851" t="s">
        <v>2736</v>
      </c>
      <c r="D217" s="1851" t="s">
        <v>2737</v>
      </c>
      <c r="E217" s="1851" t="s">
        <v>2738</v>
      </c>
      <c r="F217" s="1851" t="s">
        <v>2329</v>
      </c>
      <c r="G217" s="1851" t="s">
        <v>2739</v>
      </c>
      <c r="H217" s="1851" t="s">
        <v>28</v>
      </c>
      <c r="I217" s="1851" t="s">
        <v>859</v>
      </c>
    </row>
    <row customHeight="1" ht="11.25">
      <c r="A218" s="1851" t="s">
        <v>2259</v>
      </c>
      <c r="B218" s="1851" t="s">
        <v>16</v>
      </c>
      <c r="C218" s="1851" t="s">
        <v>2740</v>
      </c>
      <c r="D218" s="1851" t="s">
        <v>2741</v>
      </c>
      <c r="E218" s="1851" t="s">
        <v>2742</v>
      </c>
      <c r="F218" s="1851" t="s">
        <v>2494</v>
      </c>
      <c r="G218" s="1851" t="s">
        <v>28</v>
      </c>
      <c r="H218" s="1851" t="s">
        <v>28</v>
      </c>
      <c r="I218" s="1851" t="s">
        <v>859</v>
      </c>
    </row>
    <row customHeight="1" ht="11.25">
      <c r="A219" s="1851" t="s">
        <v>2259</v>
      </c>
      <c r="B219" s="1851" t="s">
        <v>16</v>
      </c>
      <c r="C219" s="1851" t="s">
        <v>2743</v>
      </c>
      <c r="D219" s="1851" t="s">
        <v>2744</v>
      </c>
      <c r="E219" s="1851" t="s">
        <v>2745</v>
      </c>
      <c r="F219" s="1851" t="s">
        <v>2358</v>
      </c>
      <c r="G219" s="1851" t="s">
        <v>2746</v>
      </c>
      <c r="H219" s="1851" t="s">
        <v>28</v>
      </c>
      <c r="I219" s="1851" t="s">
        <v>859</v>
      </c>
    </row>
    <row customHeight="1" ht="11.25">
      <c r="A220" s="1851" t="s">
        <v>2259</v>
      </c>
      <c r="B220" s="1851" t="s">
        <v>16</v>
      </c>
      <c r="C220" s="1851" t="s">
        <v>2747</v>
      </c>
      <c r="D220" s="1851" t="s">
        <v>2748</v>
      </c>
      <c r="E220" s="1851" t="s">
        <v>2749</v>
      </c>
      <c r="F220" s="1851" t="s">
        <v>2274</v>
      </c>
      <c r="G220" s="1851" t="s">
        <v>28</v>
      </c>
      <c r="H220" s="1851" t="s">
        <v>28</v>
      </c>
      <c r="I220" s="1851" t="s">
        <v>859</v>
      </c>
    </row>
    <row customHeight="1" ht="11.25">
      <c r="A221" s="1851" t="s">
        <v>2259</v>
      </c>
      <c r="B221" s="1851" t="s">
        <v>16</v>
      </c>
      <c r="C221" s="1851" t="s">
        <v>2750</v>
      </c>
      <c r="D221" s="1851" t="s">
        <v>2751</v>
      </c>
      <c r="E221" s="1851" t="s">
        <v>2752</v>
      </c>
      <c r="F221" s="1851" t="s">
        <v>2274</v>
      </c>
      <c r="G221" s="1851" t="s">
        <v>28</v>
      </c>
      <c r="H221" s="1851" t="s">
        <v>28</v>
      </c>
      <c r="I221" s="1851" t="s">
        <v>859</v>
      </c>
    </row>
    <row customHeight="1" ht="11.25">
      <c r="A222" s="1851" t="s">
        <v>2259</v>
      </c>
      <c r="B222" s="1851" t="s">
        <v>16</v>
      </c>
      <c r="C222" s="1851" t="s">
        <v>13</v>
      </c>
      <c r="D222" s="1851" t="s">
        <v>46</v>
      </c>
      <c r="E222" s="1851" t="s">
        <v>49</v>
      </c>
      <c r="F222" s="1851" t="s">
        <v>51</v>
      </c>
      <c r="G222" s="1851" t="s">
        <v>28</v>
      </c>
      <c r="H222" s="1851" t="s">
        <v>28</v>
      </c>
      <c r="I222" s="1851" t="s">
        <v>859</v>
      </c>
    </row>
    <row customHeight="1" ht="11.25">
      <c r="A223" s="1851" t="s">
        <v>2259</v>
      </c>
      <c r="B223" s="1851" t="s">
        <v>16</v>
      </c>
      <c r="C223" s="1851" t="s">
        <v>2753</v>
      </c>
      <c r="D223" s="1851" t="s">
        <v>2754</v>
      </c>
      <c r="E223" s="1851" t="s">
        <v>2755</v>
      </c>
      <c r="F223" s="1851" t="s">
        <v>2274</v>
      </c>
      <c r="G223" s="1851" t="s">
        <v>28</v>
      </c>
      <c r="H223" s="1851" t="s">
        <v>28</v>
      </c>
      <c r="I223" s="1851" t="s">
        <v>859</v>
      </c>
    </row>
    <row customHeight="1" ht="11.25">
      <c r="A224" s="1851" t="s">
        <v>2259</v>
      </c>
      <c r="B224" s="1851" t="s">
        <v>16</v>
      </c>
      <c r="C224" s="1851" t="s">
        <v>2756</v>
      </c>
      <c r="D224" s="1851" t="s">
        <v>2757</v>
      </c>
      <c r="E224" s="1851" t="s">
        <v>2758</v>
      </c>
      <c r="F224" s="1851" t="s">
        <v>2315</v>
      </c>
      <c r="G224" s="1851" t="s">
        <v>2759</v>
      </c>
      <c r="H224" s="1851" t="s">
        <v>28</v>
      </c>
      <c r="I224" s="1851" t="s">
        <v>859</v>
      </c>
    </row>
    <row customHeight="1" ht="11.25">
      <c r="A225" s="1851" t="s">
        <v>2259</v>
      </c>
      <c r="B225" s="1851" t="s">
        <v>16</v>
      </c>
      <c r="C225" s="1851" t="s">
        <v>2760</v>
      </c>
      <c r="D225" s="1851" t="s">
        <v>2761</v>
      </c>
      <c r="E225" s="1851" t="s">
        <v>2762</v>
      </c>
      <c r="F225" s="1851" t="s">
        <v>2274</v>
      </c>
      <c r="G225" s="1851" t="s">
        <v>28</v>
      </c>
      <c r="H225" s="1851" t="s">
        <v>28</v>
      </c>
      <c r="I225" s="1851" t="s">
        <v>859</v>
      </c>
    </row>
    <row customHeight="1" ht="11.25">
      <c r="A226" s="1851" t="s">
        <v>2259</v>
      </c>
      <c r="B226" s="1851" t="s">
        <v>16</v>
      </c>
      <c r="C226" s="1851" t="s">
        <v>2763</v>
      </c>
      <c r="D226" s="1851" t="s">
        <v>2764</v>
      </c>
      <c r="E226" s="1851" t="s">
        <v>2765</v>
      </c>
      <c r="F226" s="1851" t="s">
        <v>2507</v>
      </c>
      <c r="G226" s="1851" t="s">
        <v>28</v>
      </c>
      <c r="H226" s="1851" t="s">
        <v>28</v>
      </c>
      <c r="I226" s="1851" t="s">
        <v>859</v>
      </c>
    </row>
    <row customHeight="1" ht="11.25">
      <c r="A227" s="1851" t="s">
        <v>2259</v>
      </c>
      <c r="B227" s="1851" t="s">
        <v>16</v>
      </c>
      <c r="C227" s="1851" t="s">
        <v>2766</v>
      </c>
      <c r="D227" s="1851" t="s">
        <v>2767</v>
      </c>
      <c r="E227" s="1851" t="s">
        <v>2768</v>
      </c>
      <c r="F227" s="1851" t="s">
        <v>2494</v>
      </c>
      <c r="G227" s="1851" t="s">
        <v>28</v>
      </c>
      <c r="H227" s="1851" t="s">
        <v>28</v>
      </c>
      <c r="I227" s="1851" t="s">
        <v>859</v>
      </c>
    </row>
    <row customHeight="1" ht="11.25">
      <c r="A228" s="1851" t="s">
        <v>2259</v>
      </c>
      <c r="B228" s="1851" t="s">
        <v>16</v>
      </c>
      <c r="C228" s="1851" t="s">
        <v>2769</v>
      </c>
      <c r="D228" s="1851" t="s">
        <v>2770</v>
      </c>
      <c r="E228" s="1851" t="s">
        <v>2771</v>
      </c>
      <c r="F228" s="1851" t="s">
        <v>2350</v>
      </c>
      <c r="G228" s="1851" t="s">
        <v>28</v>
      </c>
      <c r="H228" s="1851" t="s">
        <v>28</v>
      </c>
      <c r="I228" s="1851" t="s">
        <v>859</v>
      </c>
    </row>
    <row customHeight="1" ht="11.25">
      <c r="A229" s="1851" t="s">
        <v>2259</v>
      </c>
      <c r="B229" s="1851" t="s">
        <v>16</v>
      </c>
      <c r="C229" s="1851" t="s">
        <v>2772</v>
      </c>
      <c r="D229" s="1851" t="s">
        <v>2773</v>
      </c>
      <c r="E229" s="1851" t="s">
        <v>2774</v>
      </c>
      <c r="F229" s="1851" t="s">
        <v>2350</v>
      </c>
      <c r="G229" s="1851" t="s">
        <v>28</v>
      </c>
      <c r="H229" s="1851" t="s">
        <v>28</v>
      </c>
      <c r="I229" s="1851" t="s">
        <v>859</v>
      </c>
    </row>
    <row customHeight="1" ht="11.25">
      <c r="A230" s="1851" t="s">
        <v>2259</v>
      </c>
      <c r="B230" s="1851" t="s">
        <v>16</v>
      </c>
      <c r="C230" s="1851" t="s">
        <v>2775</v>
      </c>
      <c r="D230" s="1851" t="s">
        <v>2776</v>
      </c>
      <c r="E230" s="1851" t="s">
        <v>2777</v>
      </c>
      <c r="F230" s="1851" t="s">
        <v>2315</v>
      </c>
      <c r="G230" s="1851" t="s">
        <v>28</v>
      </c>
      <c r="H230" s="1851" t="s">
        <v>28</v>
      </c>
      <c r="I230" s="1851" t="s">
        <v>859</v>
      </c>
    </row>
    <row customHeight="1" ht="11.25">
      <c r="A231" s="1851" t="s">
        <v>2259</v>
      </c>
      <c r="B231" s="1851" t="s">
        <v>16</v>
      </c>
      <c r="C231" s="1851" t="s">
        <v>2778</v>
      </c>
      <c r="D231" s="1851" t="s">
        <v>2779</v>
      </c>
      <c r="E231" s="1851" t="s">
        <v>2780</v>
      </c>
      <c r="F231" s="1851" t="s">
        <v>2507</v>
      </c>
      <c r="G231" s="1851" t="s">
        <v>28</v>
      </c>
      <c r="H231" s="1851" t="s">
        <v>28</v>
      </c>
      <c r="I231" s="1851" t="s">
        <v>859</v>
      </c>
    </row>
    <row customHeight="1" ht="11.25">
      <c r="A232" s="1851" t="s">
        <v>2259</v>
      </c>
      <c r="B232" s="1851" t="s">
        <v>16</v>
      </c>
      <c r="C232" s="1851" t="s">
        <v>2781</v>
      </c>
      <c r="D232" s="1851" t="s">
        <v>2782</v>
      </c>
      <c r="E232" s="1851" t="s">
        <v>2783</v>
      </c>
      <c r="F232" s="1851" t="s">
        <v>2266</v>
      </c>
      <c r="G232" s="1851" t="s">
        <v>28</v>
      </c>
      <c r="H232" s="1851" t="s">
        <v>28</v>
      </c>
      <c r="I232" s="1851" t="s">
        <v>859</v>
      </c>
    </row>
    <row customHeight="1" ht="11.25">
      <c r="A233" s="1851" t="s">
        <v>2259</v>
      </c>
      <c r="B233" s="1851" t="s">
        <v>16</v>
      </c>
      <c r="C233" s="1851" t="s">
        <v>2784</v>
      </c>
      <c r="D233" s="1851" t="s">
        <v>2785</v>
      </c>
      <c r="E233" s="1851" t="s">
        <v>2786</v>
      </c>
      <c r="F233" s="1851" t="s">
        <v>2358</v>
      </c>
      <c r="G233" s="1851" t="s">
        <v>2787</v>
      </c>
      <c r="H233" s="1851" t="s">
        <v>28</v>
      </c>
      <c r="I233" s="1851" t="s">
        <v>859</v>
      </c>
    </row>
    <row customHeight="1" ht="11.25">
      <c r="A234" s="1851" t="s">
        <v>2259</v>
      </c>
      <c r="B234" s="1851" t="s">
        <v>16</v>
      </c>
      <c r="C234" s="1851" t="s">
        <v>2788</v>
      </c>
      <c r="D234" s="1851" t="s">
        <v>2789</v>
      </c>
      <c r="E234" s="1851" t="s">
        <v>2790</v>
      </c>
      <c r="F234" s="1851" t="s">
        <v>2315</v>
      </c>
      <c r="G234" s="1851" t="s">
        <v>2791</v>
      </c>
      <c r="H234" s="1851" t="s">
        <v>28</v>
      </c>
      <c r="I234" s="1851" t="s">
        <v>859</v>
      </c>
    </row>
    <row customHeight="1" ht="11.25">
      <c r="A235" s="1851" t="s">
        <v>2259</v>
      </c>
      <c r="B235" s="1851" t="s">
        <v>16</v>
      </c>
      <c r="C235" s="1851" t="s">
        <v>2498</v>
      </c>
      <c r="D235" s="1851" t="s">
        <v>2499</v>
      </c>
      <c r="E235" s="1851" t="s">
        <v>2500</v>
      </c>
      <c r="F235" s="1851" t="s">
        <v>2494</v>
      </c>
      <c r="G235" s="1851" t="s">
        <v>28</v>
      </c>
      <c r="H235" s="1851" t="s">
        <v>28</v>
      </c>
      <c r="I235" s="1851" t="s">
        <v>859</v>
      </c>
    </row>
    <row customHeight="1" ht="11.25">
      <c r="A236" s="1851" t="s">
        <v>2259</v>
      </c>
      <c r="B236" s="1851" t="s">
        <v>16</v>
      </c>
      <c r="C236" s="1851" t="s">
        <v>2792</v>
      </c>
      <c r="D236" s="1851" t="s">
        <v>2793</v>
      </c>
      <c r="E236" s="1851" t="s">
        <v>2794</v>
      </c>
      <c r="F236" s="1851" t="s">
        <v>2274</v>
      </c>
      <c r="G236" s="1851" t="s">
        <v>2795</v>
      </c>
      <c r="H236" s="1851" t="s">
        <v>28</v>
      </c>
      <c r="I236" s="1851" t="s">
        <v>859</v>
      </c>
    </row>
    <row customHeight="1" ht="11.25">
      <c r="A237" s="1851" t="s">
        <v>2259</v>
      </c>
      <c r="B237" s="1851" t="s">
        <v>16</v>
      </c>
      <c r="C237" s="1851" t="s">
        <v>2796</v>
      </c>
      <c r="D237" s="1851" t="s">
        <v>2797</v>
      </c>
      <c r="E237" s="1851" t="s">
        <v>2798</v>
      </c>
      <c r="F237" s="1851" t="s">
        <v>2329</v>
      </c>
      <c r="G237" s="1851" t="s">
        <v>28</v>
      </c>
      <c r="H237" s="1851" t="s">
        <v>28</v>
      </c>
      <c r="I237" s="1851" t="s">
        <v>859</v>
      </c>
    </row>
    <row customHeight="1" ht="11.25">
      <c r="A238" s="1851" t="s">
        <v>2259</v>
      </c>
      <c r="B238" s="1851" t="s">
        <v>16</v>
      </c>
      <c r="C238" s="1851" t="s">
        <v>2799</v>
      </c>
      <c r="D238" s="1851" t="s">
        <v>2800</v>
      </c>
      <c r="E238" s="1851" t="s">
        <v>2801</v>
      </c>
      <c r="F238" s="1851" t="s">
        <v>2274</v>
      </c>
      <c r="G238" s="1851" t="s">
        <v>28</v>
      </c>
      <c r="H238" s="1851" t="s">
        <v>28</v>
      </c>
      <c r="I238" s="1851" t="s">
        <v>859</v>
      </c>
    </row>
    <row customHeight="1" ht="11.25">
      <c r="A239" s="1851" t="s">
        <v>2259</v>
      </c>
      <c r="B239" s="1851" t="s">
        <v>16</v>
      </c>
      <c r="C239" s="1851" t="s">
        <v>2802</v>
      </c>
      <c r="D239" s="1851" t="s">
        <v>2803</v>
      </c>
      <c r="E239" s="1851" t="s">
        <v>2804</v>
      </c>
      <c r="F239" s="1851" t="s">
        <v>2286</v>
      </c>
      <c r="G239" s="1851" t="s">
        <v>2805</v>
      </c>
      <c r="H239" s="1851" t="s">
        <v>28</v>
      </c>
      <c r="I239" s="1851" t="s">
        <v>859</v>
      </c>
    </row>
    <row customHeight="1" ht="11.25">
      <c r="A240" s="1851" t="s">
        <v>2259</v>
      </c>
      <c r="B240" s="1851" t="s">
        <v>16</v>
      </c>
      <c r="C240" s="1851" t="s">
        <v>2806</v>
      </c>
      <c r="D240" s="1851" t="s">
        <v>2807</v>
      </c>
      <c r="E240" s="1851" t="s">
        <v>2808</v>
      </c>
      <c r="F240" s="1851" t="s">
        <v>2809</v>
      </c>
      <c r="G240" s="1851" t="s">
        <v>2810</v>
      </c>
      <c r="H240" s="1851" t="s">
        <v>28</v>
      </c>
      <c r="I240" s="1851" t="s">
        <v>859</v>
      </c>
    </row>
    <row customHeight="1" ht="11.25">
      <c r="A241" s="1851" t="s">
        <v>2259</v>
      </c>
      <c r="B241" s="1851" t="s">
        <v>16</v>
      </c>
      <c r="C241" s="1851" t="s">
        <v>2811</v>
      </c>
      <c r="D241" s="1851" t="s">
        <v>2812</v>
      </c>
      <c r="E241" s="1851" t="s">
        <v>2813</v>
      </c>
      <c r="F241" s="1851" t="s">
        <v>2814</v>
      </c>
      <c r="G241" s="1851" t="s">
        <v>28</v>
      </c>
      <c r="H241" s="1851" t="s">
        <v>28</v>
      </c>
      <c r="I241" s="1851" t="s">
        <v>859</v>
      </c>
    </row>
    <row customHeight="1" ht="11.25">
      <c r="A242" s="1851" t="s">
        <v>2259</v>
      </c>
      <c r="B242" s="1851" t="s">
        <v>16</v>
      </c>
      <c r="C242" s="1851" t="s">
        <v>2815</v>
      </c>
      <c r="D242" s="1851" t="s">
        <v>2816</v>
      </c>
      <c r="E242" s="1851" t="s">
        <v>2817</v>
      </c>
      <c r="F242" s="1851" t="s">
        <v>2814</v>
      </c>
      <c r="G242" s="1851" t="s">
        <v>28</v>
      </c>
      <c r="H242" s="1851" t="s">
        <v>28</v>
      </c>
      <c r="I242" s="1851" t="s">
        <v>859</v>
      </c>
    </row>
    <row customHeight="1" ht="11.25">
      <c r="A243" s="1851" t="s">
        <v>2259</v>
      </c>
      <c r="B243" s="1851" t="s">
        <v>16</v>
      </c>
      <c r="C243" s="1851" t="s">
        <v>2818</v>
      </c>
      <c r="D243" s="1851" t="s">
        <v>2819</v>
      </c>
      <c r="E243" s="1851" t="s">
        <v>2820</v>
      </c>
      <c r="F243" s="1851" t="s">
        <v>2297</v>
      </c>
      <c r="G243" s="1851" t="s">
        <v>28</v>
      </c>
      <c r="H243" s="1851" t="s">
        <v>28</v>
      </c>
      <c r="I243" s="1851" t="s">
        <v>859</v>
      </c>
    </row>
    <row customHeight="1" ht="11.25">
      <c r="A244" s="1851" t="s">
        <v>2259</v>
      </c>
      <c r="B244" s="1851" t="s">
        <v>16</v>
      </c>
      <c r="C244" s="1851" t="s">
        <v>2821</v>
      </c>
      <c r="D244" s="1851" t="s">
        <v>2822</v>
      </c>
      <c r="E244" s="1851" t="s">
        <v>2823</v>
      </c>
      <c r="F244" s="1851" t="s">
        <v>2824</v>
      </c>
      <c r="G244" s="1851" t="s">
        <v>2825</v>
      </c>
      <c r="H244" s="1851" t="s">
        <v>28</v>
      </c>
      <c r="I244" s="1851" t="s">
        <v>859</v>
      </c>
    </row>
    <row customHeight="1" ht="11.25">
      <c r="A245" s="1851" t="s">
        <v>2259</v>
      </c>
      <c r="B245" s="1851" t="s">
        <v>16</v>
      </c>
      <c r="C245" s="1851" t="s">
        <v>2826</v>
      </c>
      <c r="D245" s="1851" t="s">
        <v>2827</v>
      </c>
      <c r="E245" s="1851" t="s">
        <v>2828</v>
      </c>
      <c r="F245" s="1851" t="s">
        <v>2311</v>
      </c>
      <c r="G245" s="1851" t="s">
        <v>28</v>
      </c>
      <c r="H245" s="1851" t="s">
        <v>28</v>
      </c>
      <c r="I245" s="1851" t="s">
        <v>859</v>
      </c>
    </row>
    <row customHeight="1" ht="11.25">
      <c r="A246" s="1851" t="s">
        <v>2259</v>
      </c>
      <c r="B246" s="1851" t="s">
        <v>16</v>
      </c>
      <c r="C246" s="1851" t="s">
        <v>2829</v>
      </c>
      <c r="D246" s="1851" t="s">
        <v>2830</v>
      </c>
      <c r="E246" s="1851" t="s">
        <v>2831</v>
      </c>
      <c r="F246" s="1851" t="s">
        <v>2345</v>
      </c>
      <c r="G246" s="1851" t="s">
        <v>28</v>
      </c>
      <c r="H246" s="1851" t="s">
        <v>28</v>
      </c>
      <c r="I246" s="1851" t="s">
        <v>859</v>
      </c>
    </row>
    <row customHeight="1" ht="11.25">
      <c r="A247" s="1851" t="s">
        <v>2259</v>
      </c>
      <c r="B247" s="1851" t="s">
        <v>16</v>
      </c>
      <c r="C247" s="1851" t="s">
        <v>2832</v>
      </c>
      <c r="D247" s="1851" t="s">
        <v>2833</v>
      </c>
      <c r="E247" s="1851" t="s">
        <v>2834</v>
      </c>
      <c r="F247" s="1851" t="s">
        <v>2266</v>
      </c>
      <c r="G247" s="1851" t="s">
        <v>28</v>
      </c>
      <c r="H247" s="1851" t="s">
        <v>28</v>
      </c>
      <c r="I247" s="1851" t="s">
        <v>859</v>
      </c>
    </row>
    <row customHeight="1" ht="11.25">
      <c r="A248" s="1851" t="s">
        <v>2259</v>
      </c>
      <c r="B248" s="1851" t="s">
        <v>16</v>
      </c>
      <c r="C248" s="1851" t="s">
        <v>2835</v>
      </c>
      <c r="D248" s="1851" t="s">
        <v>2836</v>
      </c>
      <c r="E248" s="1851" t="s">
        <v>2837</v>
      </c>
      <c r="F248" s="1851" t="s">
        <v>2266</v>
      </c>
      <c r="G248" s="1851" t="s">
        <v>28</v>
      </c>
      <c r="H248" s="1851" t="s">
        <v>28</v>
      </c>
      <c r="I248" s="1851" t="s">
        <v>859</v>
      </c>
    </row>
    <row customHeight="1" ht="11.25">
      <c r="A249" s="1851" t="s">
        <v>2259</v>
      </c>
      <c r="B249" s="1851" t="s">
        <v>16</v>
      </c>
      <c r="C249" s="1851" t="s">
        <v>2838</v>
      </c>
      <c r="D249" s="1851" t="s">
        <v>2839</v>
      </c>
      <c r="E249" s="1851" t="s">
        <v>2840</v>
      </c>
      <c r="F249" s="1851" t="s">
        <v>2315</v>
      </c>
      <c r="G249" s="1851" t="s">
        <v>28</v>
      </c>
      <c r="H249" s="1851" t="s">
        <v>28</v>
      </c>
      <c r="I249" s="1851" t="s">
        <v>859</v>
      </c>
    </row>
    <row customHeight="1" ht="11.25">
      <c r="A250" s="1851" t="s">
        <v>2259</v>
      </c>
      <c r="B250" s="1851" t="s">
        <v>16</v>
      </c>
      <c r="C250" s="1851" t="s">
        <v>2841</v>
      </c>
      <c r="D250" s="1851" t="s">
        <v>2842</v>
      </c>
      <c r="E250" s="1851" t="s">
        <v>2843</v>
      </c>
      <c r="F250" s="1851" t="s">
        <v>2263</v>
      </c>
      <c r="G250" s="1851" t="s">
        <v>28</v>
      </c>
      <c r="H250" s="1851" t="s">
        <v>28</v>
      </c>
      <c r="I250" s="1851" t="s">
        <v>859</v>
      </c>
    </row>
    <row customHeight="1" ht="11.25">
      <c r="A251" s="1851" t="s">
        <v>2259</v>
      </c>
      <c r="B251" s="1851" t="s">
        <v>16</v>
      </c>
      <c r="C251" s="1851" t="s">
        <v>2548</v>
      </c>
      <c r="D251" s="1851" t="s">
        <v>2549</v>
      </c>
      <c r="E251" s="1851" t="s">
        <v>2550</v>
      </c>
      <c r="F251" s="1851" t="s">
        <v>2551</v>
      </c>
      <c r="G251" s="1851" t="s">
        <v>28</v>
      </c>
      <c r="H251" s="1851" t="s">
        <v>28</v>
      </c>
      <c r="I251" s="1851" t="s">
        <v>859</v>
      </c>
    </row>
    <row customHeight="1" ht="11.25">
      <c r="A252" s="1851" t="s">
        <v>2259</v>
      </c>
      <c r="B252" s="1851" t="s">
        <v>16</v>
      </c>
      <c r="C252" s="1851" t="s">
        <v>2552</v>
      </c>
      <c r="D252" s="1851" t="s">
        <v>2553</v>
      </c>
      <c r="E252" s="1851" t="s">
        <v>2542</v>
      </c>
      <c r="F252" s="1851" t="s">
        <v>2554</v>
      </c>
      <c r="G252" s="1851" t="s">
        <v>28</v>
      </c>
      <c r="H252" s="1851" t="s">
        <v>28</v>
      </c>
      <c r="I252" s="1851" t="s">
        <v>859</v>
      </c>
    </row>
    <row customHeight="1" ht="11.25">
      <c r="A253" s="1851" t="s">
        <v>2259</v>
      </c>
      <c r="B253" s="1851" t="s">
        <v>16</v>
      </c>
      <c r="C253" s="1851" t="s">
        <v>2260</v>
      </c>
      <c r="D253" s="1851" t="s">
        <v>2261</v>
      </c>
      <c r="E253" s="1851" t="s">
        <v>2262</v>
      </c>
      <c r="F253" s="1851" t="s">
        <v>2263</v>
      </c>
      <c r="G253" s="1851" t="s">
        <v>28</v>
      </c>
      <c r="H253" s="1851" t="s">
        <v>28</v>
      </c>
      <c r="I253" s="1851" t="s">
        <v>912</v>
      </c>
    </row>
    <row customHeight="1" ht="11.25">
      <c r="A254" s="1851" t="s">
        <v>2259</v>
      </c>
      <c r="B254" s="1851" t="s">
        <v>16</v>
      </c>
      <c r="C254" s="1851" t="s">
        <v>28</v>
      </c>
      <c r="D254" s="1851" t="s">
        <v>2264</v>
      </c>
      <c r="E254" s="1851" t="s">
        <v>2265</v>
      </c>
      <c r="F254" s="1851" t="s">
        <v>2266</v>
      </c>
      <c r="G254" s="1851" t="s">
        <v>28</v>
      </c>
      <c r="H254" s="1851" t="s">
        <v>28</v>
      </c>
      <c r="I254" s="1851" t="s">
        <v>912</v>
      </c>
    </row>
    <row customHeight="1" ht="11.25">
      <c r="A255" s="1851" t="s">
        <v>2259</v>
      </c>
      <c r="B255" s="1851" t="s">
        <v>16</v>
      </c>
      <c r="C255" s="1851" t="s">
        <v>2275</v>
      </c>
      <c r="D255" s="1851" t="s">
        <v>2276</v>
      </c>
      <c r="E255" s="1851" t="s">
        <v>2277</v>
      </c>
      <c r="F255" s="1851" t="s">
        <v>2278</v>
      </c>
      <c r="G255" s="1851" t="s">
        <v>28</v>
      </c>
      <c r="H255" s="1851" t="s">
        <v>28</v>
      </c>
      <c r="I255" s="1851" t="s">
        <v>912</v>
      </c>
    </row>
    <row customHeight="1" ht="11.25">
      <c r="A256" s="1851" t="s">
        <v>2259</v>
      </c>
      <c r="B256" s="1851" t="s">
        <v>16</v>
      </c>
      <c r="C256" s="1851" t="s">
        <v>2279</v>
      </c>
      <c r="D256" s="1851" t="s">
        <v>2280</v>
      </c>
      <c r="E256" s="1851" t="s">
        <v>2281</v>
      </c>
      <c r="F256" s="1851" t="s">
        <v>2282</v>
      </c>
      <c r="G256" s="1851" t="s">
        <v>28</v>
      </c>
      <c r="H256" s="1851" t="s">
        <v>28</v>
      </c>
      <c r="I256" s="1851" t="s">
        <v>912</v>
      </c>
    </row>
    <row customHeight="1" ht="11.25">
      <c r="A257" s="1851" t="s">
        <v>2259</v>
      </c>
      <c r="B257" s="1851" t="s">
        <v>16</v>
      </c>
      <c r="C257" s="1851" t="s">
        <v>2287</v>
      </c>
      <c r="D257" s="1851" t="s">
        <v>2288</v>
      </c>
      <c r="E257" s="1851" t="s">
        <v>2289</v>
      </c>
      <c r="F257" s="1851" t="s">
        <v>2286</v>
      </c>
      <c r="G257" s="1851" t="s">
        <v>28</v>
      </c>
      <c r="H257" s="1851" t="s">
        <v>28</v>
      </c>
      <c r="I257" s="1851" t="s">
        <v>912</v>
      </c>
    </row>
    <row customHeight="1" ht="11.25">
      <c r="A258" s="1851" t="s">
        <v>2259</v>
      </c>
      <c r="B258" s="1851" t="s">
        <v>16</v>
      </c>
      <c r="C258" s="1851" t="s">
        <v>2844</v>
      </c>
      <c r="D258" s="1851" t="s">
        <v>2845</v>
      </c>
      <c r="E258" s="1851" t="s">
        <v>2846</v>
      </c>
      <c r="F258" s="1851" t="s">
        <v>2266</v>
      </c>
      <c r="G258" s="1851" t="s">
        <v>28</v>
      </c>
      <c r="H258" s="1851" t="s">
        <v>28</v>
      </c>
      <c r="I258" s="1851" t="s">
        <v>912</v>
      </c>
    </row>
    <row customHeight="1" ht="11.25">
      <c r="A259" s="1851" t="s">
        <v>2259</v>
      </c>
      <c r="B259" s="1851" t="s">
        <v>16</v>
      </c>
      <c r="C259" s="1851" t="s">
        <v>2290</v>
      </c>
      <c r="D259" s="1851" t="s">
        <v>2291</v>
      </c>
      <c r="E259" s="1851" t="s">
        <v>2292</v>
      </c>
      <c r="F259" s="1851" t="s">
        <v>2293</v>
      </c>
      <c r="G259" s="1851" t="s">
        <v>28</v>
      </c>
      <c r="H259" s="1851" t="s">
        <v>28</v>
      </c>
      <c r="I259" s="1851" t="s">
        <v>912</v>
      </c>
    </row>
    <row customHeight="1" ht="11.25">
      <c r="A260" s="1851" t="s">
        <v>2259</v>
      </c>
      <c r="B260" s="1851" t="s">
        <v>16</v>
      </c>
      <c r="C260" s="1851" t="s">
        <v>2559</v>
      </c>
      <c r="D260" s="1851" t="s">
        <v>2560</v>
      </c>
      <c r="E260" s="1851" t="s">
        <v>2561</v>
      </c>
      <c r="F260" s="1851" t="s">
        <v>2266</v>
      </c>
      <c r="G260" s="1851" t="s">
        <v>2562</v>
      </c>
      <c r="H260" s="1851" t="s">
        <v>28</v>
      </c>
      <c r="I260" s="1851" t="s">
        <v>912</v>
      </c>
    </row>
    <row customHeight="1" ht="11.25">
      <c r="A261" s="1851" t="s">
        <v>2259</v>
      </c>
      <c r="B261" s="1851" t="s">
        <v>16</v>
      </c>
      <c r="C261" s="1851" t="s">
        <v>2298</v>
      </c>
      <c r="D261" s="1851" t="s">
        <v>2299</v>
      </c>
      <c r="E261" s="1851" t="s">
        <v>2300</v>
      </c>
      <c r="F261" s="1851" t="s">
        <v>2301</v>
      </c>
      <c r="G261" s="1851" t="s">
        <v>28</v>
      </c>
      <c r="H261" s="1851" t="s">
        <v>28</v>
      </c>
      <c r="I261" s="1851" t="s">
        <v>912</v>
      </c>
    </row>
    <row customHeight="1" ht="11.25">
      <c r="A262" s="1851" t="s">
        <v>2259</v>
      </c>
      <c r="B262" s="1851" t="s">
        <v>16</v>
      </c>
      <c r="C262" s="1851" t="s">
        <v>2302</v>
      </c>
      <c r="D262" s="1851" t="s">
        <v>2303</v>
      </c>
      <c r="E262" s="1851" t="s">
        <v>2304</v>
      </c>
      <c r="F262" s="1851" t="s">
        <v>2266</v>
      </c>
      <c r="G262" s="1851" t="s">
        <v>28</v>
      </c>
      <c r="H262" s="1851" t="s">
        <v>28</v>
      </c>
      <c r="I262" s="1851" t="s">
        <v>912</v>
      </c>
    </row>
    <row customHeight="1" ht="11.25">
      <c r="A263" s="1851" t="s">
        <v>2259</v>
      </c>
      <c r="B263" s="1851" t="s">
        <v>16</v>
      </c>
      <c r="C263" s="1851" t="s">
        <v>2308</v>
      </c>
      <c r="D263" s="1851" t="s">
        <v>2309</v>
      </c>
      <c r="E263" s="1851" t="s">
        <v>2310</v>
      </c>
      <c r="F263" s="1851" t="s">
        <v>2311</v>
      </c>
      <c r="G263" s="1851" t="s">
        <v>28</v>
      </c>
      <c r="H263" s="1851" t="s">
        <v>28</v>
      </c>
      <c r="I263" s="1851" t="s">
        <v>912</v>
      </c>
    </row>
    <row customHeight="1" ht="11.25">
      <c r="A264" s="1851" t="s">
        <v>2259</v>
      </c>
      <c r="B264" s="1851" t="s">
        <v>16</v>
      </c>
      <c r="C264" s="1851" t="s">
        <v>2312</v>
      </c>
      <c r="D264" s="1851" t="s">
        <v>2313</v>
      </c>
      <c r="E264" s="1851" t="s">
        <v>2314</v>
      </c>
      <c r="F264" s="1851" t="s">
        <v>2315</v>
      </c>
      <c r="G264" s="1851" t="s">
        <v>28</v>
      </c>
      <c r="H264" s="1851" t="s">
        <v>28</v>
      </c>
      <c r="I264" s="1851" t="s">
        <v>912</v>
      </c>
    </row>
    <row customHeight="1" ht="11.25">
      <c r="A265" s="1851" t="s">
        <v>2259</v>
      </c>
      <c r="B265" s="1851" t="s">
        <v>16</v>
      </c>
      <c r="C265" s="1851" t="s">
        <v>2569</v>
      </c>
      <c r="D265" s="1851" t="s">
        <v>2570</v>
      </c>
      <c r="E265" s="1851" t="s">
        <v>2571</v>
      </c>
      <c r="F265" s="1851" t="s">
        <v>581</v>
      </c>
      <c r="G265" s="1851" t="s">
        <v>2572</v>
      </c>
      <c r="H265" s="1851" t="s">
        <v>28</v>
      </c>
      <c r="I265" s="1851" t="s">
        <v>912</v>
      </c>
    </row>
    <row customHeight="1" ht="11.25">
      <c r="A266" s="1851" t="s">
        <v>2259</v>
      </c>
      <c r="B266" s="1851" t="s">
        <v>16</v>
      </c>
      <c r="C266" s="1851" t="s">
        <v>2573</v>
      </c>
      <c r="D266" s="1851" t="s">
        <v>2574</v>
      </c>
      <c r="E266" s="1851" t="s">
        <v>2575</v>
      </c>
      <c r="F266" s="1851" t="s">
        <v>51</v>
      </c>
      <c r="G266" s="1851" t="s">
        <v>2576</v>
      </c>
      <c r="H266" s="1851" t="s">
        <v>28</v>
      </c>
      <c r="I266" s="1851" t="s">
        <v>912</v>
      </c>
    </row>
    <row customHeight="1" ht="11.25">
      <c r="A267" s="1851" t="s">
        <v>2259</v>
      </c>
      <c r="B267" s="1851" t="s">
        <v>16</v>
      </c>
      <c r="C267" s="1851" t="s">
        <v>2335</v>
      </c>
      <c r="D267" s="1851" t="s">
        <v>2336</v>
      </c>
      <c r="E267" s="1851" t="s">
        <v>2337</v>
      </c>
      <c r="F267" s="1851" t="s">
        <v>2338</v>
      </c>
      <c r="G267" s="1851" t="s">
        <v>28</v>
      </c>
      <c r="H267" s="1851" t="s">
        <v>28</v>
      </c>
      <c r="I267" s="1851" t="s">
        <v>912</v>
      </c>
    </row>
    <row customHeight="1" ht="11.25">
      <c r="A268" s="1851" t="s">
        <v>2259</v>
      </c>
      <c r="B268" s="1851" t="s">
        <v>16</v>
      </c>
      <c r="C268" s="1851" t="s">
        <v>2339</v>
      </c>
      <c r="D268" s="1851" t="s">
        <v>2340</v>
      </c>
      <c r="E268" s="1851" t="s">
        <v>2300</v>
      </c>
      <c r="F268" s="1851" t="s">
        <v>2341</v>
      </c>
      <c r="G268" s="1851" t="s">
        <v>28</v>
      </c>
      <c r="H268" s="1851" t="s">
        <v>28</v>
      </c>
      <c r="I268" s="1851" t="s">
        <v>912</v>
      </c>
    </row>
    <row customHeight="1" ht="11.25">
      <c r="A269" s="1851" t="s">
        <v>2259</v>
      </c>
      <c r="B269" s="1851" t="s">
        <v>16</v>
      </c>
      <c r="C269" s="1851" t="s">
        <v>2355</v>
      </c>
      <c r="D269" s="1851" t="s">
        <v>2356</v>
      </c>
      <c r="E269" s="1851" t="s">
        <v>2357</v>
      </c>
      <c r="F269" s="1851" t="s">
        <v>2358</v>
      </c>
      <c r="G269" s="1851" t="s">
        <v>28</v>
      </c>
      <c r="H269" s="1851" t="s">
        <v>28</v>
      </c>
      <c r="I269" s="1851" t="s">
        <v>912</v>
      </c>
    </row>
    <row customHeight="1" ht="11.25">
      <c r="A270" s="1851" t="s">
        <v>2259</v>
      </c>
      <c r="B270" s="1851" t="s">
        <v>16</v>
      </c>
      <c r="C270" s="1851" t="s">
        <v>2359</v>
      </c>
      <c r="D270" s="1851" t="s">
        <v>2360</v>
      </c>
      <c r="E270" s="1851" t="s">
        <v>2361</v>
      </c>
      <c r="F270" s="1851" t="s">
        <v>2350</v>
      </c>
      <c r="G270" s="1851" t="s">
        <v>28</v>
      </c>
      <c r="H270" s="1851" t="s">
        <v>28</v>
      </c>
      <c r="I270" s="1851" t="s">
        <v>912</v>
      </c>
    </row>
    <row customHeight="1" ht="11.25">
      <c r="A271" s="1851" t="s">
        <v>2259</v>
      </c>
      <c r="B271" s="1851" t="s">
        <v>16</v>
      </c>
      <c r="C271" s="1851" t="s">
        <v>2580</v>
      </c>
      <c r="D271" s="1851" t="s">
        <v>2581</v>
      </c>
      <c r="E271" s="1851" t="s">
        <v>2582</v>
      </c>
      <c r="F271" s="1851" t="s">
        <v>2315</v>
      </c>
      <c r="G271" s="1851" t="s">
        <v>28</v>
      </c>
      <c r="H271" s="1851" t="s">
        <v>28</v>
      </c>
      <c r="I271" s="1851" t="s">
        <v>912</v>
      </c>
    </row>
    <row customHeight="1" ht="11.25">
      <c r="A272" s="1851" t="s">
        <v>2259</v>
      </c>
      <c r="B272" s="1851" t="s">
        <v>16</v>
      </c>
      <c r="C272" s="1851" t="s">
        <v>2583</v>
      </c>
      <c r="D272" s="1851" t="s">
        <v>2584</v>
      </c>
      <c r="E272" s="1851" t="s">
        <v>2585</v>
      </c>
      <c r="F272" s="1851" t="s">
        <v>2315</v>
      </c>
      <c r="G272" s="1851" t="s">
        <v>28</v>
      </c>
      <c r="H272" s="1851" t="s">
        <v>28</v>
      </c>
      <c r="I272" s="1851" t="s">
        <v>912</v>
      </c>
    </row>
    <row customHeight="1" ht="11.25">
      <c r="A273" s="1851" t="s">
        <v>2259</v>
      </c>
      <c r="B273" s="1851" t="s">
        <v>16</v>
      </c>
      <c r="C273" s="1851" t="s">
        <v>2365</v>
      </c>
      <c r="D273" s="1851" t="s">
        <v>2366</v>
      </c>
      <c r="E273" s="1851" t="s">
        <v>2367</v>
      </c>
      <c r="F273" s="1851" t="s">
        <v>2334</v>
      </c>
      <c r="G273" s="1851" t="s">
        <v>2368</v>
      </c>
      <c r="H273" s="1851" t="s">
        <v>28</v>
      </c>
      <c r="I273" s="1851" t="s">
        <v>912</v>
      </c>
    </row>
    <row customHeight="1" ht="11.25">
      <c r="A274" s="1851" t="s">
        <v>2259</v>
      </c>
      <c r="B274" s="1851" t="s">
        <v>16</v>
      </c>
      <c r="C274" s="1851" t="s">
        <v>2369</v>
      </c>
      <c r="D274" s="1851" t="s">
        <v>2370</v>
      </c>
      <c r="E274" s="1851" t="s">
        <v>2371</v>
      </c>
      <c r="F274" s="1851" t="s">
        <v>2345</v>
      </c>
      <c r="G274" s="1851" t="s">
        <v>2372</v>
      </c>
      <c r="H274" s="1851" t="s">
        <v>28</v>
      </c>
      <c r="I274" s="1851" t="s">
        <v>912</v>
      </c>
    </row>
    <row customHeight="1" ht="11.25">
      <c r="A275" s="1851" t="s">
        <v>2259</v>
      </c>
      <c r="B275" s="1851" t="s">
        <v>16</v>
      </c>
      <c r="C275" s="1851" t="s">
        <v>2593</v>
      </c>
      <c r="D275" s="1851" t="s">
        <v>2594</v>
      </c>
      <c r="E275" s="1851" t="s">
        <v>2595</v>
      </c>
      <c r="F275" s="1851" t="s">
        <v>2507</v>
      </c>
      <c r="G275" s="1851" t="s">
        <v>28</v>
      </c>
      <c r="H275" s="1851" t="s">
        <v>28</v>
      </c>
      <c r="I275" s="1851" t="s">
        <v>912</v>
      </c>
    </row>
    <row customHeight="1" ht="11.25">
      <c r="A276" s="1851" t="s">
        <v>2259</v>
      </c>
      <c r="B276" s="1851" t="s">
        <v>16</v>
      </c>
      <c r="C276" s="1851" t="s">
        <v>2596</v>
      </c>
      <c r="D276" s="1851" t="s">
        <v>2597</v>
      </c>
      <c r="E276" s="1851" t="s">
        <v>2598</v>
      </c>
      <c r="F276" s="1851" t="s">
        <v>2358</v>
      </c>
      <c r="G276" s="1851" t="s">
        <v>2599</v>
      </c>
      <c r="H276" s="1851" t="s">
        <v>28</v>
      </c>
      <c r="I276" s="1851" t="s">
        <v>912</v>
      </c>
    </row>
    <row customHeight="1" ht="11.25">
      <c r="A277" s="1851" t="s">
        <v>2259</v>
      </c>
      <c r="B277" s="1851" t="s">
        <v>16</v>
      </c>
      <c r="C277" s="1851" t="s">
        <v>2600</v>
      </c>
      <c r="D277" s="1851" t="s">
        <v>2601</v>
      </c>
      <c r="E277" s="1851" t="s">
        <v>2602</v>
      </c>
      <c r="F277" s="1851" t="s">
        <v>2358</v>
      </c>
      <c r="G277" s="1851" t="s">
        <v>28</v>
      </c>
      <c r="H277" s="1851" t="s">
        <v>28</v>
      </c>
      <c r="I277" s="1851" t="s">
        <v>912</v>
      </c>
    </row>
    <row customHeight="1" ht="11.25">
      <c r="A278" s="1851" t="s">
        <v>2259</v>
      </c>
      <c r="B278" s="1851" t="s">
        <v>16</v>
      </c>
      <c r="C278" s="1851" t="s">
        <v>2603</v>
      </c>
      <c r="D278" s="1851" t="s">
        <v>2601</v>
      </c>
      <c r="E278" s="1851" t="s">
        <v>2604</v>
      </c>
      <c r="F278" s="1851" t="s">
        <v>2315</v>
      </c>
      <c r="G278" s="1851" t="s">
        <v>28</v>
      </c>
      <c r="H278" s="1851" t="s">
        <v>28</v>
      </c>
      <c r="I278" s="1851" t="s">
        <v>912</v>
      </c>
    </row>
    <row customHeight="1" ht="11.25">
      <c r="A279" s="1851" t="s">
        <v>2259</v>
      </c>
      <c r="B279" s="1851" t="s">
        <v>16</v>
      </c>
      <c r="C279" s="1851" t="s">
        <v>2386</v>
      </c>
      <c r="D279" s="1851" t="s">
        <v>2387</v>
      </c>
      <c r="E279" s="1851" t="s">
        <v>2388</v>
      </c>
      <c r="F279" s="1851" t="s">
        <v>51</v>
      </c>
      <c r="G279" s="1851" t="s">
        <v>28</v>
      </c>
      <c r="H279" s="1851" t="s">
        <v>28</v>
      </c>
      <c r="I279" s="1851" t="s">
        <v>912</v>
      </c>
    </row>
    <row customHeight="1" ht="11.25">
      <c r="A280" s="1851" t="s">
        <v>2259</v>
      </c>
      <c r="B280" s="1851" t="s">
        <v>16</v>
      </c>
      <c r="C280" s="1851" t="s">
        <v>2622</v>
      </c>
      <c r="D280" s="1851" t="s">
        <v>2623</v>
      </c>
      <c r="E280" s="1851" t="s">
        <v>2624</v>
      </c>
      <c r="F280" s="1851" t="s">
        <v>2358</v>
      </c>
      <c r="G280" s="1851" t="s">
        <v>28</v>
      </c>
      <c r="H280" s="1851" t="s">
        <v>28</v>
      </c>
      <c r="I280" s="1851" t="s">
        <v>912</v>
      </c>
    </row>
    <row customHeight="1" ht="11.25">
      <c r="A281" s="1851" t="s">
        <v>2259</v>
      </c>
      <c r="B281" s="1851" t="s">
        <v>16</v>
      </c>
      <c r="C281" s="1851" t="s">
        <v>2632</v>
      </c>
      <c r="D281" s="1851" t="s">
        <v>2633</v>
      </c>
      <c r="E281" s="1851" t="s">
        <v>2634</v>
      </c>
      <c r="F281" s="1851" t="s">
        <v>2315</v>
      </c>
      <c r="G281" s="1851" t="s">
        <v>28</v>
      </c>
      <c r="H281" s="1851" t="s">
        <v>28</v>
      </c>
      <c r="I281" s="1851" t="s">
        <v>912</v>
      </c>
    </row>
    <row customHeight="1" ht="11.25">
      <c r="A282" s="1851" t="s">
        <v>2259</v>
      </c>
      <c r="B282" s="1851" t="s">
        <v>16</v>
      </c>
      <c r="C282" s="1851" t="s">
        <v>2653</v>
      </c>
      <c r="D282" s="1851" t="s">
        <v>2654</v>
      </c>
      <c r="E282" s="1851" t="s">
        <v>2655</v>
      </c>
      <c r="F282" s="1851" t="s">
        <v>2274</v>
      </c>
      <c r="G282" s="1851" t="s">
        <v>28</v>
      </c>
      <c r="H282" s="1851" t="s">
        <v>28</v>
      </c>
      <c r="I282" s="1851" t="s">
        <v>912</v>
      </c>
    </row>
    <row customHeight="1" ht="11.25">
      <c r="A283" s="1851" t="s">
        <v>2259</v>
      </c>
      <c r="B283" s="1851" t="s">
        <v>16</v>
      </c>
      <c r="C283" s="1851" t="s">
        <v>2656</v>
      </c>
      <c r="D283" s="1851" t="s">
        <v>2657</v>
      </c>
      <c r="E283" s="1851" t="s">
        <v>2658</v>
      </c>
      <c r="F283" s="1851" t="s">
        <v>2358</v>
      </c>
      <c r="G283" s="1851" t="s">
        <v>28</v>
      </c>
      <c r="H283" s="1851" t="s">
        <v>28</v>
      </c>
      <c r="I283" s="1851" t="s">
        <v>912</v>
      </c>
    </row>
    <row customHeight="1" ht="11.25">
      <c r="A284" s="1851" t="s">
        <v>2259</v>
      </c>
      <c r="B284" s="1851" t="s">
        <v>16</v>
      </c>
      <c r="C284" s="1851" t="s">
        <v>2659</v>
      </c>
      <c r="D284" s="1851" t="s">
        <v>2660</v>
      </c>
      <c r="E284" s="1851" t="s">
        <v>2661</v>
      </c>
      <c r="F284" s="1851" t="s">
        <v>2350</v>
      </c>
      <c r="G284" s="1851" t="s">
        <v>2662</v>
      </c>
      <c r="H284" s="1851" t="s">
        <v>28</v>
      </c>
      <c r="I284" s="1851" t="s">
        <v>912</v>
      </c>
    </row>
    <row customHeight="1" ht="11.25">
      <c r="A285" s="1851" t="s">
        <v>2259</v>
      </c>
      <c r="B285" s="1851" t="s">
        <v>16</v>
      </c>
      <c r="C285" s="1851" t="s">
        <v>2672</v>
      </c>
      <c r="D285" s="1851" t="s">
        <v>2673</v>
      </c>
      <c r="E285" s="1851" t="s">
        <v>2674</v>
      </c>
      <c r="F285" s="1851" t="s">
        <v>2297</v>
      </c>
      <c r="G285" s="1851" t="s">
        <v>28</v>
      </c>
      <c r="H285" s="1851" t="s">
        <v>28</v>
      </c>
      <c r="I285" s="1851" t="s">
        <v>912</v>
      </c>
    </row>
    <row customHeight="1" ht="11.25">
      <c r="A286" s="1851" t="s">
        <v>2259</v>
      </c>
      <c r="B286" s="1851" t="s">
        <v>16</v>
      </c>
      <c r="C286" s="1851" t="s">
        <v>2399</v>
      </c>
      <c r="D286" s="1851" t="s">
        <v>2400</v>
      </c>
      <c r="E286" s="1851" t="s">
        <v>2401</v>
      </c>
      <c r="F286" s="1851" t="s">
        <v>2345</v>
      </c>
      <c r="G286" s="1851" t="s">
        <v>28</v>
      </c>
      <c r="H286" s="1851" t="s">
        <v>28</v>
      </c>
      <c r="I286" s="1851" t="s">
        <v>912</v>
      </c>
    </row>
    <row customHeight="1" ht="11.25">
      <c r="A287" s="1851" t="s">
        <v>2259</v>
      </c>
      <c r="B287" s="1851" t="s">
        <v>16</v>
      </c>
      <c r="C287" s="1851" t="s">
        <v>2415</v>
      </c>
      <c r="D287" s="1851" t="s">
        <v>2416</v>
      </c>
      <c r="E287" s="1851" t="s">
        <v>2417</v>
      </c>
      <c r="F287" s="1851" t="s">
        <v>2345</v>
      </c>
      <c r="G287" s="1851" t="s">
        <v>2418</v>
      </c>
      <c r="H287" s="1851" t="s">
        <v>28</v>
      </c>
      <c r="I287" s="1851" t="s">
        <v>912</v>
      </c>
    </row>
    <row customHeight="1" ht="11.25">
      <c r="A288" s="1851" t="s">
        <v>2259</v>
      </c>
      <c r="B288" s="1851" t="s">
        <v>16</v>
      </c>
      <c r="C288" s="1851" t="s">
        <v>2681</v>
      </c>
      <c r="D288" s="1851" t="s">
        <v>2682</v>
      </c>
      <c r="E288" s="1851" t="s">
        <v>2683</v>
      </c>
      <c r="F288" s="1851" t="s">
        <v>2315</v>
      </c>
      <c r="G288" s="1851" t="s">
        <v>28</v>
      </c>
      <c r="H288" s="1851" t="s">
        <v>28</v>
      </c>
      <c r="I288" s="1851" t="s">
        <v>912</v>
      </c>
    </row>
    <row customHeight="1" ht="11.25">
      <c r="A289" s="1851" t="s">
        <v>2259</v>
      </c>
      <c r="B289" s="1851" t="s">
        <v>16</v>
      </c>
      <c r="C289" s="1851" t="s">
        <v>2684</v>
      </c>
      <c r="D289" s="1851" t="s">
        <v>2685</v>
      </c>
      <c r="E289" s="1851" t="s">
        <v>2686</v>
      </c>
      <c r="F289" s="1851" t="s">
        <v>2472</v>
      </c>
      <c r="G289" s="1851" t="s">
        <v>28</v>
      </c>
      <c r="H289" s="1851" t="s">
        <v>28</v>
      </c>
      <c r="I289" s="1851" t="s">
        <v>912</v>
      </c>
    </row>
    <row customHeight="1" ht="11.25">
      <c r="A290" s="1851" t="s">
        <v>2259</v>
      </c>
      <c r="B290" s="1851" t="s">
        <v>16</v>
      </c>
      <c r="C290" s="1851" t="s">
        <v>2687</v>
      </c>
      <c r="D290" s="1851" t="s">
        <v>2688</v>
      </c>
      <c r="E290" s="1851" t="s">
        <v>2689</v>
      </c>
      <c r="F290" s="1851" t="s">
        <v>2274</v>
      </c>
      <c r="G290" s="1851" t="s">
        <v>28</v>
      </c>
      <c r="H290" s="1851" t="s">
        <v>28</v>
      </c>
      <c r="I290" s="1851" t="s">
        <v>912</v>
      </c>
    </row>
    <row customHeight="1" ht="11.25">
      <c r="A291" s="1851" t="s">
        <v>2259</v>
      </c>
      <c r="B291" s="1851" t="s">
        <v>16</v>
      </c>
      <c r="C291" s="1851" t="s">
        <v>2445</v>
      </c>
      <c r="D291" s="1851" t="s">
        <v>2446</v>
      </c>
      <c r="E291" s="1851" t="s">
        <v>2447</v>
      </c>
      <c r="F291" s="1851" t="s">
        <v>51</v>
      </c>
      <c r="G291" s="1851" t="s">
        <v>28</v>
      </c>
      <c r="H291" s="1851" t="s">
        <v>28</v>
      </c>
      <c r="I291" s="1851" t="s">
        <v>912</v>
      </c>
    </row>
    <row customHeight="1" ht="11.25">
      <c r="A292" s="1851" t="s">
        <v>2259</v>
      </c>
      <c r="B292" s="1851" t="s">
        <v>16</v>
      </c>
      <c r="C292" s="1851" t="s">
        <v>2847</v>
      </c>
      <c r="D292" s="1851" t="s">
        <v>2848</v>
      </c>
      <c r="E292" s="1851" t="s">
        <v>2849</v>
      </c>
      <c r="F292" s="1851" t="s">
        <v>2494</v>
      </c>
      <c r="G292" s="1851" t="s">
        <v>28</v>
      </c>
      <c r="H292" s="1851" t="s">
        <v>28</v>
      </c>
      <c r="I292" s="1851" t="s">
        <v>912</v>
      </c>
    </row>
    <row customHeight="1" ht="11.25">
      <c r="A293" s="1851" t="s">
        <v>2259</v>
      </c>
      <c r="B293" s="1851" t="s">
        <v>16</v>
      </c>
      <c r="C293" s="1851" t="s">
        <v>2700</v>
      </c>
      <c r="D293" s="1851" t="s">
        <v>2701</v>
      </c>
      <c r="E293" s="1851" t="s">
        <v>2702</v>
      </c>
      <c r="F293" s="1851" t="s">
        <v>2274</v>
      </c>
      <c r="G293" s="1851" t="s">
        <v>2703</v>
      </c>
      <c r="H293" s="1851" t="s">
        <v>28</v>
      </c>
      <c r="I293" s="1851" t="s">
        <v>912</v>
      </c>
    </row>
    <row customHeight="1" ht="11.25">
      <c r="A294" s="1851" t="s">
        <v>2259</v>
      </c>
      <c r="B294" s="1851" t="s">
        <v>16</v>
      </c>
      <c r="C294" s="1851" t="s">
        <v>2850</v>
      </c>
      <c r="D294" s="1851" t="s">
        <v>2851</v>
      </c>
      <c r="E294" s="1851" t="s">
        <v>2852</v>
      </c>
      <c r="F294" s="1851" t="s">
        <v>2274</v>
      </c>
      <c r="G294" s="1851" t="s">
        <v>28</v>
      </c>
      <c r="H294" s="1851" t="s">
        <v>28</v>
      </c>
      <c r="I294" s="1851" t="s">
        <v>912</v>
      </c>
    </row>
    <row customHeight="1" ht="11.25">
      <c r="A295" s="1851" t="s">
        <v>2259</v>
      </c>
      <c r="B295" s="1851" t="s">
        <v>16</v>
      </c>
      <c r="C295" s="1851" t="s">
        <v>2708</v>
      </c>
      <c r="D295" s="1851" t="s">
        <v>2709</v>
      </c>
      <c r="E295" s="1851" t="s">
        <v>2710</v>
      </c>
      <c r="F295" s="1851" t="s">
        <v>2315</v>
      </c>
      <c r="G295" s="1851" t="s">
        <v>28</v>
      </c>
      <c r="H295" s="1851" t="s">
        <v>28</v>
      </c>
      <c r="I295" s="1851" t="s">
        <v>912</v>
      </c>
    </row>
    <row customHeight="1" ht="11.25">
      <c r="A296" s="1851" t="s">
        <v>2259</v>
      </c>
      <c r="B296" s="1851" t="s">
        <v>16</v>
      </c>
      <c r="C296" s="1851" t="s">
        <v>2711</v>
      </c>
      <c r="D296" s="1851" t="s">
        <v>2709</v>
      </c>
      <c r="E296" s="1851" t="s">
        <v>2712</v>
      </c>
      <c r="F296" s="1851" t="s">
        <v>2266</v>
      </c>
      <c r="G296" s="1851" t="s">
        <v>28</v>
      </c>
      <c r="H296" s="1851" t="s">
        <v>28</v>
      </c>
      <c r="I296" s="1851" t="s">
        <v>912</v>
      </c>
    </row>
    <row customHeight="1" ht="11.25">
      <c r="A297" s="1851" t="s">
        <v>2259</v>
      </c>
      <c r="B297" s="1851" t="s">
        <v>16</v>
      </c>
      <c r="C297" s="1851" t="s">
        <v>2713</v>
      </c>
      <c r="D297" s="1851" t="s">
        <v>2714</v>
      </c>
      <c r="E297" s="1851" t="s">
        <v>2715</v>
      </c>
      <c r="F297" s="1851" t="s">
        <v>2315</v>
      </c>
      <c r="G297" s="1851" t="s">
        <v>28</v>
      </c>
      <c r="H297" s="1851" t="s">
        <v>28</v>
      </c>
      <c r="I297" s="1851" t="s">
        <v>912</v>
      </c>
    </row>
    <row customHeight="1" ht="11.25">
      <c r="A298" s="1851" t="s">
        <v>2259</v>
      </c>
      <c r="B298" s="1851" t="s">
        <v>16</v>
      </c>
      <c r="C298" s="1851" t="s">
        <v>2716</v>
      </c>
      <c r="D298" s="1851" t="s">
        <v>2717</v>
      </c>
      <c r="E298" s="1851" t="s">
        <v>2718</v>
      </c>
      <c r="F298" s="1851" t="s">
        <v>2507</v>
      </c>
      <c r="G298" s="1851" t="s">
        <v>28</v>
      </c>
      <c r="H298" s="1851" t="s">
        <v>28</v>
      </c>
      <c r="I298" s="1851" t="s">
        <v>912</v>
      </c>
    </row>
    <row customHeight="1" ht="11.25">
      <c r="A299" s="1851" t="s">
        <v>2259</v>
      </c>
      <c r="B299" s="1851" t="s">
        <v>16</v>
      </c>
      <c r="C299" s="1851" t="s">
        <v>2459</v>
      </c>
      <c r="D299" s="1851" t="s">
        <v>2460</v>
      </c>
      <c r="E299" s="1851" t="s">
        <v>2461</v>
      </c>
      <c r="F299" s="1851" t="s">
        <v>2358</v>
      </c>
      <c r="G299" s="1851" t="s">
        <v>28</v>
      </c>
      <c r="H299" s="1851" t="s">
        <v>28</v>
      </c>
      <c r="I299" s="1851" t="s">
        <v>912</v>
      </c>
    </row>
    <row customHeight="1" ht="11.25">
      <c r="A300" s="1851" t="s">
        <v>2259</v>
      </c>
      <c r="B300" s="1851" t="s">
        <v>16</v>
      </c>
      <c r="C300" s="1851" t="s">
        <v>2466</v>
      </c>
      <c r="D300" s="1851" t="s">
        <v>2467</v>
      </c>
      <c r="E300" s="1851" t="s">
        <v>2468</v>
      </c>
      <c r="F300" s="1851" t="s">
        <v>2350</v>
      </c>
      <c r="G300" s="1851" t="s">
        <v>2469</v>
      </c>
      <c r="H300" s="1851" t="s">
        <v>28</v>
      </c>
      <c r="I300" s="1851" t="s">
        <v>912</v>
      </c>
    </row>
    <row customHeight="1" ht="11.25">
      <c r="A301" s="1851" t="s">
        <v>2259</v>
      </c>
      <c r="B301" s="1851" t="s">
        <v>16</v>
      </c>
      <c r="C301" s="1851" t="s">
        <v>2470</v>
      </c>
      <c r="D301" s="1851" t="s">
        <v>2467</v>
      </c>
      <c r="E301" s="1851" t="s">
        <v>2471</v>
      </c>
      <c r="F301" s="1851" t="s">
        <v>2472</v>
      </c>
      <c r="G301" s="1851" t="s">
        <v>28</v>
      </c>
      <c r="H301" s="1851" t="s">
        <v>28</v>
      </c>
      <c r="I301" s="1851" t="s">
        <v>912</v>
      </c>
    </row>
    <row customHeight="1" ht="11.25">
      <c r="A302" s="1851" t="s">
        <v>2259</v>
      </c>
      <c r="B302" s="1851" t="s">
        <v>16</v>
      </c>
      <c r="C302" s="1851" t="s">
        <v>2719</v>
      </c>
      <c r="D302" s="1851" t="s">
        <v>2720</v>
      </c>
      <c r="E302" s="1851" t="s">
        <v>2721</v>
      </c>
      <c r="F302" s="1851" t="s">
        <v>2329</v>
      </c>
      <c r="G302" s="1851" t="s">
        <v>28</v>
      </c>
      <c r="H302" s="1851" t="s">
        <v>28</v>
      </c>
      <c r="I302" s="1851" t="s">
        <v>912</v>
      </c>
    </row>
    <row customHeight="1" ht="11.25">
      <c r="A303" s="1851" t="s">
        <v>2259</v>
      </c>
      <c r="B303" s="1851" t="s">
        <v>16</v>
      </c>
      <c r="C303" s="1851" t="s">
        <v>2722</v>
      </c>
      <c r="D303" s="1851" t="s">
        <v>2723</v>
      </c>
      <c r="E303" s="1851" t="s">
        <v>2724</v>
      </c>
      <c r="F303" s="1851" t="s">
        <v>2358</v>
      </c>
      <c r="G303" s="1851" t="s">
        <v>2725</v>
      </c>
      <c r="H303" s="1851" t="s">
        <v>28</v>
      </c>
      <c r="I303" s="1851" t="s">
        <v>912</v>
      </c>
    </row>
    <row customHeight="1" ht="11.25">
      <c r="A304" s="1851" t="s">
        <v>2259</v>
      </c>
      <c r="B304" s="1851" t="s">
        <v>16</v>
      </c>
      <c r="C304" s="1851" t="s">
        <v>2476</v>
      </c>
      <c r="D304" s="1851" t="s">
        <v>2477</v>
      </c>
      <c r="E304" s="1851" t="s">
        <v>2478</v>
      </c>
      <c r="F304" s="1851" t="s">
        <v>2274</v>
      </c>
      <c r="G304" s="1851" t="s">
        <v>28</v>
      </c>
      <c r="H304" s="1851" t="s">
        <v>28</v>
      </c>
      <c r="I304" s="1851" t="s">
        <v>912</v>
      </c>
    </row>
    <row customHeight="1" ht="11.25">
      <c r="A305" s="1851" t="s">
        <v>2259</v>
      </c>
      <c r="B305" s="1851" t="s">
        <v>16</v>
      </c>
      <c r="C305" s="1851" t="s">
        <v>2736</v>
      </c>
      <c r="D305" s="1851" t="s">
        <v>2737</v>
      </c>
      <c r="E305" s="1851" t="s">
        <v>2738</v>
      </c>
      <c r="F305" s="1851" t="s">
        <v>2329</v>
      </c>
      <c r="G305" s="1851" t="s">
        <v>2739</v>
      </c>
      <c r="H305" s="1851" t="s">
        <v>28</v>
      </c>
      <c r="I305" s="1851" t="s">
        <v>912</v>
      </c>
    </row>
    <row customHeight="1" ht="11.25">
      <c r="A306" s="1851" t="s">
        <v>2259</v>
      </c>
      <c r="B306" s="1851" t="s">
        <v>16</v>
      </c>
      <c r="C306" s="1851" t="s">
        <v>2740</v>
      </c>
      <c r="D306" s="1851" t="s">
        <v>2741</v>
      </c>
      <c r="E306" s="1851" t="s">
        <v>2742</v>
      </c>
      <c r="F306" s="1851" t="s">
        <v>2494</v>
      </c>
      <c r="G306" s="1851" t="s">
        <v>28</v>
      </c>
      <c r="H306" s="1851" t="s">
        <v>28</v>
      </c>
      <c r="I306" s="1851" t="s">
        <v>912</v>
      </c>
    </row>
    <row customHeight="1" ht="11.25">
      <c r="A307" s="1851" t="s">
        <v>2259</v>
      </c>
      <c r="B307" s="1851" t="s">
        <v>16</v>
      </c>
      <c r="C307" s="1851" t="s">
        <v>2747</v>
      </c>
      <c r="D307" s="1851" t="s">
        <v>2748</v>
      </c>
      <c r="E307" s="1851" t="s">
        <v>2749</v>
      </c>
      <c r="F307" s="1851" t="s">
        <v>2274</v>
      </c>
      <c r="G307" s="1851" t="s">
        <v>28</v>
      </c>
      <c r="H307" s="1851" t="s">
        <v>28</v>
      </c>
      <c r="I307" s="1851" t="s">
        <v>912</v>
      </c>
    </row>
    <row customHeight="1" ht="11.25">
      <c r="A308" s="1851" t="s">
        <v>2259</v>
      </c>
      <c r="B308" s="1851" t="s">
        <v>16</v>
      </c>
      <c r="C308" s="1851" t="s">
        <v>2750</v>
      </c>
      <c r="D308" s="1851" t="s">
        <v>2751</v>
      </c>
      <c r="E308" s="1851" t="s">
        <v>2752</v>
      </c>
      <c r="F308" s="1851" t="s">
        <v>2274</v>
      </c>
      <c r="G308" s="1851" t="s">
        <v>28</v>
      </c>
      <c r="H308" s="1851" t="s">
        <v>28</v>
      </c>
      <c r="I308" s="1851" t="s">
        <v>912</v>
      </c>
    </row>
    <row customHeight="1" ht="11.25">
      <c r="A309" s="1851" t="s">
        <v>2259</v>
      </c>
      <c r="B309" s="1851" t="s">
        <v>16</v>
      </c>
      <c r="C309" s="1851" t="s">
        <v>2753</v>
      </c>
      <c r="D309" s="1851" t="s">
        <v>2754</v>
      </c>
      <c r="E309" s="1851" t="s">
        <v>2755</v>
      </c>
      <c r="F309" s="1851" t="s">
        <v>2274</v>
      </c>
      <c r="G309" s="1851" t="s">
        <v>28</v>
      </c>
      <c r="H309" s="1851" t="s">
        <v>28</v>
      </c>
      <c r="I309" s="1851" t="s">
        <v>912</v>
      </c>
    </row>
    <row customHeight="1" ht="11.25">
      <c r="A310" s="1851" t="s">
        <v>2259</v>
      </c>
      <c r="B310" s="1851" t="s">
        <v>16</v>
      </c>
      <c r="C310" s="1851" t="s">
        <v>2756</v>
      </c>
      <c r="D310" s="1851" t="s">
        <v>2757</v>
      </c>
      <c r="E310" s="1851" t="s">
        <v>2758</v>
      </c>
      <c r="F310" s="1851" t="s">
        <v>2315</v>
      </c>
      <c r="G310" s="1851" t="s">
        <v>2759</v>
      </c>
      <c r="H310" s="1851" t="s">
        <v>28</v>
      </c>
      <c r="I310" s="1851" t="s">
        <v>912</v>
      </c>
    </row>
    <row customHeight="1" ht="11.25">
      <c r="A311" s="1851" t="s">
        <v>2259</v>
      </c>
      <c r="B311" s="1851" t="s">
        <v>16</v>
      </c>
      <c r="C311" s="1851" t="s">
        <v>2853</v>
      </c>
      <c r="D311" s="1851" t="s">
        <v>2854</v>
      </c>
      <c r="E311" s="1851" t="s">
        <v>2855</v>
      </c>
      <c r="F311" s="1851" t="s">
        <v>2494</v>
      </c>
      <c r="G311" s="1851" t="s">
        <v>28</v>
      </c>
      <c r="H311" s="1851" t="s">
        <v>28</v>
      </c>
      <c r="I311" s="1851" t="s">
        <v>912</v>
      </c>
    </row>
    <row customHeight="1" ht="11.25">
      <c r="A312" s="1851" t="s">
        <v>2259</v>
      </c>
      <c r="B312" s="1851" t="s">
        <v>16</v>
      </c>
      <c r="C312" s="1851" t="s">
        <v>2763</v>
      </c>
      <c r="D312" s="1851" t="s">
        <v>2764</v>
      </c>
      <c r="E312" s="1851" t="s">
        <v>2765</v>
      </c>
      <c r="F312" s="1851" t="s">
        <v>2507</v>
      </c>
      <c r="G312" s="1851" t="s">
        <v>28</v>
      </c>
      <c r="H312" s="1851" t="s">
        <v>28</v>
      </c>
      <c r="I312" s="1851" t="s">
        <v>912</v>
      </c>
    </row>
    <row customHeight="1" ht="11.25">
      <c r="A313" s="1851" t="s">
        <v>2259</v>
      </c>
      <c r="B313" s="1851" t="s">
        <v>16</v>
      </c>
      <c r="C313" s="1851" t="s">
        <v>2766</v>
      </c>
      <c r="D313" s="1851" t="s">
        <v>2767</v>
      </c>
      <c r="E313" s="1851" t="s">
        <v>2768</v>
      </c>
      <c r="F313" s="1851" t="s">
        <v>2494</v>
      </c>
      <c r="G313" s="1851" t="s">
        <v>28</v>
      </c>
      <c r="H313" s="1851" t="s">
        <v>28</v>
      </c>
      <c r="I313" s="1851" t="s">
        <v>912</v>
      </c>
    </row>
    <row customHeight="1" ht="11.25">
      <c r="A314" s="1851" t="s">
        <v>2259</v>
      </c>
      <c r="B314" s="1851" t="s">
        <v>16</v>
      </c>
      <c r="C314" s="1851" t="s">
        <v>2769</v>
      </c>
      <c r="D314" s="1851" t="s">
        <v>2770</v>
      </c>
      <c r="E314" s="1851" t="s">
        <v>2771</v>
      </c>
      <c r="F314" s="1851" t="s">
        <v>2350</v>
      </c>
      <c r="G314" s="1851" t="s">
        <v>28</v>
      </c>
      <c r="H314" s="1851" t="s">
        <v>28</v>
      </c>
      <c r="I314" s="1851" t="s">
        <v>912</v>
      </c>
    </row>
    <row customHeight="1" ht="11.25">
      <c r="A315" s="1851" t="s">
        <v>2259</v>
      </c>
      <c r="B315" s="1851" t="s">
        <v>16</v>
      </c>
      <c r="C315" s="1851" t="s">
        <v>2775</v>
      </c>
      <c r="D315" s="1851" t="s">
        <v>2776</v>
      </c>
      <c r="E315" s="1851" t="s">
        <v>2777</v>
      </c>
      <c r="F315" s="1851" t="s">
        <v>2315</v>
      </c>
      <c r="G315" s="1851" t="s">
        <v>28</v>
      </c>
      <c r="H315" s="1851" t="s">
        <v>28</v>
      </c>
      <c r="I315" s="1851" t="s">
        <v>912</v>
      </c>
    </row>
    <row customHeight="1" ht="11.25">
      <c r="A316" s="1851" t="s">
        <v>2259</v>
      </c>
      <c r="B316" s="1851" t="s">
        <v>16</v>
      </c>
      <c r="C316" s="1851" t="s">
        <v>2778</v>
      </c>
      <c r="D316" s="1851" t="s">
        <v>2779</v>
      </c>
      <c r="E316" s="1851" t="s">
        <v>2780</v>
      </c>
      <c r="F316" s="1851" t="s">
        <v>2507</v>
      </c>
      <c r="G316" s="1851" t="s">
        <v>28</v>
      </c>
      <c r="H316" s="1851" t="s">
        <v>28</v>
      </c>
      <c r="I316" s="1851" t="s">
        <v>912</v>
      </c>
    </row>
    <row customHeight="1" ht="11.25">
      <c r="A317" s="1851" t="s">
        <v>2259</v>
      </c>
      <c r="B317" s="1851" t="s">
        <v>16</v>
      </c>
      <c r="C317" s="1851" t="s">
        <v>2781</v>
      </c>
      <c r="D317" s="1851" t="s">
        <v>2782</v>
      </c>
      <c r="E317" s="1851" t="s">
        <v>2783</v>
      </c>
      <c r="F317" s="1851" t="s">
        <v>2266</v>
      </c>
      <c r="G317" s="1851" t="s">
        <v>28</v>
      </c>
      <c r="H317" s="1851" t="s">
        <v>28</v>
      </c>
      <c r="I317" s="1851" t="s">
        <v>912</v>
      </c>
    </row>
    <row customHeight="1" ht="11.25">
      <c r="A318" s="1851" t="s">
        <v>2259</v>
      </c>
      <c r="B318" s="1851" t="s">
        <v>16</v>
      </c>
      <c r="C318" s="1851" t="s">
        <v>2788</v>
      </c>
      <c r="D318" s="1851" t="s">
        <v>2789</v>
      </c>
      <c r="E318" s="1851" t="s">
        <v>2790</v>
      </c>
      <c r="F318" s="1851" t="s">
        <v>2315</v>
      </c>
      <c r="G318" s="1851" t="s">
        <v>2791</v>
      </c>
      <c r="H318" s="1851" t="s">
        <v>28</v>
      </c>
      <c r="I318" s="1851" t="s">
        <v>912</v>
      </c>
    </row>
    <row customHeight="1" ht="11.25">
      <c r="A319" s="1851" t="s">
        <v>2259</v>
      </c>
      <c r="B319" s="1851" t="s">
        <v>16</v>
      </c>
      <c r="C319" s="1851" t="s">
        <v>2498</v>
      </c>
      <c r="D319" s="1851" t="s">
        <v>2499</v>
      </c>
      <c r="E319" s="1851" t="s">
        <v>2500</v>
      </c>
      <c r="F319" s="1851" t="s">
        <v>2494</v>
      </c>
      <c r="G319" s="1851" t="s">
        <v>28</v>
      </c>
      <c r="H319" s="1851" t="s">
        <v>28</v>
      </c>
      <c r="I319" s="1851" t="s">
        <v>912</v>
      </c>
    </row>
    <row customHeight="1" ht="11.25">
      <c r="A320" s="1851" t="s">
        <v>2259</v>
      </c>
      <c r="B320" s="1851" t="s">
        <v>16</v>
      </c>
      <c r="C320" s="1851" t="s">
        <v>2856</v>
      </c>
      <c r="D320" s="1851" t="s">
        <v>2857</v>
      </c>
      <c r="E320" s="1851" t="s">
        <v>2858</v>
      </c>
      <c r="F320" s="1851" t="s">
        <v>2494</v>
      </c>
      <c r="G320" s="1851" t="s">
        <v>28</v>
      </c>
      <c r="H320" s="1851" t="s">
        <v>28</v>
      </c>
      <c r="I320" s="1851" t="s">
        <v>912</v>
      </c>
    </row>
    <row customHeight="1" ht="11.25">
      <c r="A321" s="1851" t="s">
        <v>2259</v>
      </c>
      <c r="B321" s="1851" t="s">
        <v>16</v>
      </c>
      <c r="C321" s="1851" t="s">
        <v>2792</v>
      </c>
      <c r="D321" s="1851" t="s">
        <v>2793</v>
      </c>
      <c r="E321" s="1851" t="s">
        <v>2794</v>
      </c>
      <c r="F321" s="1851" t="s">
        <v>2274</v>
      </c>
      <c r="G321" s="1851" t="s">
        <v>2795</v>
      </c>
      <c r="H321" s="1851" t="s">
        <v>28</v>
      </c>
      <c r="I321" s="1851" t="s">
        <v>912</v>
      </c>
    </row>
    <row customHeight="1" ht="11.25">
      <c r="A322" s="1851" t="s">
        <v>2259</v>
      </c>
      <c r="B322" s="1851" t="s">
        <v>16</v>
      </c>
      <c r="C322" s="1851" t="s">
        <v>2859</v>
      </c>
      <c r="D322" s="1851" t="s">
        <v>2860</v>
      </c>
      <c r="E322" s="1851" t="s">
        <v>2861</v>
      </c>
      <c r="F322" s="1851" t="s">
        <v>2494</v>
      </c>
      <c r="G322" s="1851" t="s">
        <v>2862</v>
      </c>
      <c r="H322" s="1851" t="s">
        <v>28</v>
      </c>
      <c r="I322" s="1851" t="s">
        <v>912</v>
      </c>
    </row>
    <row customHeight="1" ht="11.25">
      <c r="A323" s="1851" t="s">
        <v>2259</v>
      </c>
      <c r="B323" s="1851" t="s">
        <v>16</v>
      </c>
      <c r="C323" s="1851" t="s">
        <v>2863</v>
      </c>
      <c r="D323" s="1851" t="s">
        <v>2864</v>
      </c>
      <c r="E323" s="1851" t="s">
        <v>2865</v>
      </c>
      <c r="F323" s="1851" t="s">
        <v>2350</v>
      </c>
      <c r="G323" s="1851" t="s">
        <v>2866</v>
      </c>
      <c r="H323" s="1851" t="s">
        <v>28</v>
      </c>
      <c r="I323" s="1851" t="s">
        <v>912</v>
      </c>
    </row>
    <row customHeight="1" ht="11.25">
      <c r="A324" s="1851" t="s">
        <v>2259</v>
      </c>
      <c r="B324" s="1851" t="s">
        <v>16</v>
      </c>
      <c r="C324" s="1851" t="s">
        <v>2799</v>
      </c>
      <c r="D324" s="1851" t="s">
        <v>2800</v>
      </c>
      <c r="E324" s="1851" t="s">
        <v>2801</v>
      </c>
      <c r="F324" s="1851" t="s">
        <v>2274</v>
      </c>
      <c r="G324" s="1851" t="s">
        <v>28</v>
      </c>
      <c r="H324" s="1851" t="s">
        <v>28</v>
      </c>
      <c r="I324" s="1851" t="s">
        <v>912</v>
      </c>
    </row>
    <row customHeight="1" ht="11.25">
      <c r="A325" s="1851" t="s">
        <v>2259</v>
      </c>
      <c r="B325" s="1851" t="s">
        <v>16</v>
      </c>
      <c r="C325" s="1851" t="s">
        <v>2802</v>
      </c>
      <c r="D325" s="1851" t="s">
        <v>2803</v>
      </c>
      <c r="E325" s="1851" t="s">
        <v>2804</v>
      </c>
      <c r="F325" s="1851" t="s">
        <v>2286</v>
      </c>
      <c r="G325" s="1851" t="s">
        <v>2805</v>
      </c>
      <c r="H325" s="1851" t="s">
        <v>28</v>
      </c>
      <c r="I325" s="1851" t="s">
        <v>912</v>
      </c>
    </row>
    <row customHeight="1" ht="11.25">
      <c r="A326" s="1851" t="s">
        <v>2259</v>
      </c>
      <c r="B326" s="1851" t="s">
        <v>16</v>
      </c>
      <c r="C326" s="1851" t="s">
        <v>2832</v>
      </c>
      <c r="D326" s="1851" t="s">
        <v>2833</v>
      </c>
      <c r="E326" s="1851" t="s">
        <v>2834</v>
      </c>
      <c r="F326" s="1851" t="s">
        <v>2266</v>
      </c>
      <c r="G326" s="1851" t="s">
        <v>28</v>
      </c>
      <c r="H326" s="1851" t="s">
        <v>28</v>
      </c>
      <c r="I326" s="1851" t="s">
        <v>912</v>
      </c>
    </row>
    <row customHeight="1" ht="11.25">
      <c r="A327" s="1851" t="s">
        <v>2259</v>
      </c>
      <c r="B327" s="1851" t="s">
        <v>16</v>
      </c>
      <c r="C327" s="1851" t="s">
        <v>2540</v>
      </c>
      <c r="D327" s="1851" t="s">
        <v>2541</v>
      </c>
      <c r="E327" s="1851" t="s">
        <v>2542</v>
      </c>
      <c r="F327" s="1851" t="s">
        <v>2543</v>
      </c>
      <c r="G327" s="1851" t="s">
        <v>28</v>
      </c>
      <c r="H327" s="1851" t="s">
        <v>28</v>
      </c>
      <c r="I327" s="1851" t="s">
        <v>912</v>
      </c>
    </row>
    <row customHeight="1" ht="11.25">
      <c r="A328" s="1851" t="s">
        <v>2259</v>
      </c>
      <c r="B328" s="1851" t="s">
        <v>16</v>
      </c>
      <c r="C328" s="1851" t="s">
        <v>2838</v>
      </c>
      <c r="D328" s="1851" t="s">
        <v>2839</v>
      </c>
      <c r="E328" s="1851" t="s">
        <v>2840</v>
      </c>
      <c r="F328" s="1851" t="s">
        <v>2315</v>
      </c>
      <c r="G328" s="1851" t="s">
        <v>28</v>
      </c>
      <c r="H328" s="1851" t="s">
        <v>28</v>
      </c>
      <c r="I328" s="1851" t="s">
        <v>912</v>
      </c>
    </row>
    <row customHeight="1" ht="11.25">
      <c r="A329" s="1851" t="s">
        <v>2259</v>
      </c>
      <c r="B329" s="1851" t="s">
        <v>16</v>
      </c>
      <c r="C329" s="1851" t="s">
        <v>2548</v>
      </c>
      <c r="D329" s="1851" t="s">
        <v>2549</v>
      </c>
      <c r="E329" s="1851" t="s">
        <v>2550</v>
      </c>
      <c r="F329" s="1851" t="s">
        <v>2551</v>
      </c>
      <c r="G329" s="1851" t="s">
        <v>28</v>
      </c>
      <c r="H329" s="1851" t="s">
        <v>28</v>
      </c>
      <c r="I329" s="1851" t="s">
        <v>912</v>
      </c>
    </row>
    <row customHeight="1" ht="11.25">
      <c r="A330" s="1851" t="s">
        <v>2259</v>
      </c>
      <c r="B330" s="1851" t="s">
        <v>16</v>
      </c>
      <c r="C330" s="1851" t="s">
        <v>2552</v>
      </c>
      <c r="D330" s="1851" t="s">
        <v>2553</v>
      </c>
      <c r="E330" s="1851" t="s">
        <v>2542</v>
      </c>
      <c r="F330" s="1851" t="s">
        <v>2554</v>
      </c>
      <c r="G330" s="1851" t="s">
        <v>28</v>
      </c>
      <c r="H330" s="1851" t="s">
        <v>28</v>
      </c>
      <c r="I330" s="1851" t="s">
        <v>912</v>
      </c>
    </row>
    <row customHeight="1" ht="11.25">
      <c r="A331" s="1851" t="s">
        <v>2259</v>
      </c>
      <c r="B331" s="1851" t="s">
        <v>16</v>
      </c>
      <c r="C331" s="1851" t="s">
        <v>28</v>
      </c>
      <c r="D331" s="1851" t="s">
        <v>2264</v>
      </c>
      <c r="E331" s="1851" t="s">
        <v>2265</v>
      </c>
      <c r="F331" s="1851" t="s">
        <v>2266</v>
      </c>
      <c r="G331" s="1851" t="s">
        <v>28</v>
      </c>
      <c r="H331" s="1851" t="s">
        <v>28</v>
      </c>
      <c r="I331" s="1851" t="s">
        <v>1631</v>
      </c>
    </row>
    <row customHeight="1" ht="11.25">
      <c r="A332" s="1851" t="s">
        <v>2259</v>
      </c>
      <c r="B332" s="1851" t="s">
        <v>16</v>
      </c>
      <c r="C332" s="1851" t="s">
        <v>2583</v>
      </c>
      <c r="D332" s="1851" t="s">
        <v>2584</v>
      </c>
      <c r="E332" s="1851" t="s">
        <v>2585</v>
      </c>
      <c r="F332" s="1851" t="s">
        <v>2315</v>
      </c>
      <c r="G332" s="1851" t="s">
        <v>28</v>
      </c>
      <c r="H332" s="1851" t="s">
        <v>28</v>
      </c>
      <c r="I332" s="1851" t="s">
        <v>1631</v>
      </c>
    </row>
    <row customHeight="1" ht="11.25">
      <c r="A333" s="1851" t="s">
        <v>2259</v>
      </c>
      <c r="B333" s="1851" t="s">
        <v>16</v>
      </c>
      <c r="C333" s="1851" t="s">
        <v>2867</v>
      </c>
      <c r="D333" s="1851" t="s">
        <v>2868</v>
      </c>
      <c r="E333" s="1851" t="s">
        <v>2869</v>
      </c>
      <c r="F333" s="1851" t="s">
        <v>2494</v>
      </c>
      <c r="G333" s="1851" t="s">
        <v>28</v>
      </c>
      <c r="H333" s="1851" t="s">
        <v>28</v>
      </c>
      <c r="I333" s="1851" t="s">
        <v>1631</v>
      </c>
    </row>
    <row customHeight="1" ht="11.25">
      <c r="A334" s="1851" t="s">
        <v>2259</v>
      </c>
      <c r="B334" s="1851" t="s">
        <v>16</v>
      </c>
      <c r="C334" s="1851" t="s">
        <v>2870</v>
      </c>
      <c r="D334" s="1851" t="s">
        <v>2871</v>
      </c>
      <c r="E334" s="1851" t="s">
        <v>2872</v>
      </c>
      <c r="F334" s="1851" t="s">
        <v>2286</v>
      </c>
      <c r="G334" s="1851" t="s">
        <v>28</v>
      </c>
      <c r="H334" s="1851" t="s">
        <v>28</v>
      </c>
      <c r="I334" s="1851" t="s">
        <v>1631</v>
      </c>
    </row>
    <row customHeight="1" ht="11.25">
      <c r="A335" s="1851" t="s">
        <v>2259</v>
      </c>
      <c r="B335" s="1851" t="s">
        <v>16</v>
      </c>
      <c r="C335" s="1851" t="s">
        <v>2873</v>
      </c>
      <c r="D335" s="1851" t="s">
        <v>2874</v>
      </c>
      <c r="E335" s="1851" t="s">
        <v>2875</v>
      </c>
      <c r="F335" s="1851" t="s">
        <v>2345</v>
      </c>
      <c r="G335" s="1851" t="s">
        <v>28</v>
      </c>
      <c r="H335" s="1851" t="s">
        <v>28</v>
      </c>
      <c r="I335" s="1851" t="s">
        <v>1631</v>
      </c>
    </row>
    <row customHeight="1" ht="11.25">
      <c r="A336" s="1851" t="s">
        <v>2259</v>
      </c>
      <c r="B336" s="1851" t="s">
        <v>16</v>
      </c>
      <c r="C336" s="1851" t="s">
        <v>2876</v>
      </c>
      <c r="D336" s="1851" t="s">
        <v>2877</v>
      </c>
      <c r="E336" s="1851" t="s">
        <v>2878</v>
      </c>
      <c r="F336" s="1851" t="s">
        <v>2286</v>
      </c>
      <c r="G336" s="1851" t="s">
        <v>28</v>
      </c>
      <c r="H336" s="1851" t="s">
        <v>28</v>
      </c>
      <c r="I336" s="1851" t="s">
        <v>1631</v>
      </c>
    </row>
    <row customHeight="1" ht="11.25">
      <c r="A337" s="1851" t="s">
        <v>2259</v>
      </c>
      <c r="B337" s="1851" t="s">
        <v>16</v>
      </c>
      <c r="C337" s="1851" t="s">
        <v>2879</v>
      </c>
      <c r="D337" s="1851" t="s">
        <v>2880</v>
      </c>
      <c r="E337" s="1851" t="s">
        <v>2881</v>
      </c>
      <c r="F337" s="1851" t="s">
        <v>2286</v>
      </c>
      <c r="G337" s="1851" t="s">
        <v>28</v>
      </c>
      <c r="H337" s="1851" t="s">
        <v>28</v>
      </c>
      <c r="I337" s="1851" t="s">
        <v>1631</v>
      </c>
    </row>
    <row customHeight="1" ht="11.25">
      <c r="A338" s="1851" t="s">
        <v>2259</v>
      </c>
      <c r="B338" s="1851" t="s">
        <v>16</v>
      </c>
      <c r="C338" s="1851" t="s">
        <v>2882</v>
      </c>
      <c r="D338" s="1851" t="s">
        <v>2883</v>
      </c>
      <c r="E338" s="1851" t="s">
        <v>2884</v>
      </c>
      <c r="F338" s="1851" t="s">
        <v>2286</v>
      </c>
      <c r="G338" s="1851" t="s">
        <v>28</v>
      </c>
      <c r="H338" s="1851" t="s">
        <v>28</v>
      </c>
      <c r="I338" s="1851" t="s">
        <v>1631</v>
      </c>
    </row>
    <row customHeight="1" ht="11.25">
      <c r="A339" s="1851" t="s">
        <v>2259</v>
      </c>
      <c r="B339" s="1851" t="s">
        <v>16</v>
      </c>
      <c r="C339" s="1851" t="s">
        <v>2885</v>
      </c>
      <c r="D339" s="1851" t="s">
        <v>2886</v>
      </c>
      <c r="E339" s="1851" t="s">
        <v>2887</v>
      </c>
      <c r="F339" s="1851" t="s">
        <v>2266</v>
      </c>
      <c r="G339" s="1851" t="s">
        <v>28</v>
      </c>
      <c r="H339" s="1851" t="s">
        <v>28</v>
      </c>
      <c r="I339" s="1851" t="s">
        <v>1631</v>
      </c>
    </row>
    <row customHeight="1" ht="11.25">
      <c r="A340" s="1851" t="s">
        <v>2259</v>
      </c>
      <c r="B340" s="1851" t="s">
        <v>16</v>
      </c>
      <c r="C340" s="1851" t="s">
        <v>2888</v>
      </c>
      <c r="D340" s="1851" t="s">
        <v>2889</v>
      </c>
      <c r="E340" s="1851" t="s">
        <v>2890</v>
      </c>
      <c r="F340" s="1851" t="s">
        <v>2286</v>
      </c>
      <c r="G340" s="1851" t="s">
        <v>28</v>
      </c>
      <c r="H340" s="1851" t="s">
        <v>28</v>
      </c>
      <c r="I340" s="1851" t="s">
        <v>1631</v>
      </c>
    </row>
    <row customHeight="1" ht="11.25">
      <c r="A341" s="1851" t="s">
        <v>2259</v>
      </c>
      <c r="B341" s="1851" t="s">
        <v>16</v>
      </c>
      <c r="C341" s="1851" t="s">
        <v>2891</v>
      </c>
      <c r="D341" s="1851" t="s">
        <v>2892</v>
      </c>
      <c r="E341" s="1851" t="s">
        <v>2893</v>
      </c>
      <c r="F341" s="1851" t="s">
        <v>2507</v>
      </c>
      <c r="G341" s="1851" t="s">
        <v>28</v>
      </c>
      <c r="H341" s="1851" t="s">
        <v>28</v>
      </c>
      <c r="I341" s="1851" t="s">
        <v>1631</v>
      </c>
    </row>
    <row customHeight="1" ht="11.25">
      <c r="A342" s="1851" t="s">
        <v>2259</v>
      </c>
      <c r="B342" s="1851" t="s">
        <v>16</v>
      </c>
      <c r="C342" s="1851" t="s">
        <v>2894</v>
      </c>
      <c r="D342" s="1851" t="s">
        <v>2895</v>
      </c>
      <c r="E342" s="1851" t="s">
        <v>2896</v>
      </c>
      <c r="F342" s="1851" t="s">
        <v>2897</v>
      </c>
      <c r="G342" s="1851" t="s">
        <v>28</v>
      </c>
      <c r="H342" s="1851" t="s">
        <v>28</v>
      </c>
      <c r="I342" s="1851" t="s">
        <v>1631</v>
      </c>
    </row>
    <row customHeight="1" ht="11.25">
      <c r="A343" s="1851" t="s">
        <v>2259</v>
      </c>
      <c r="B343" s="1851" t="s">
        <v>16</v>
      </c>
      <c r="C343" s="1851" t="s">
        <v>2898</v>
      </c>
      <c r="D343" s="1851" t="s">
        <v>2899</v>
      </c>
      <c r="E343" s="1851" t="s">
        <v>2900</v>
      </c>
      <c r="F343" s="1851" t="s">
        <v>2274</v>
      </c>
      <c r="G343" s="1851" t="s">
        <v>28</v>
      </c>
      <c r="H343" s="1851" t="s">
        <v>28</v>
      </c>
      <c r="I343" s="1851" t="s">
        <v>1631</v>
      </c>
    </row>
    <row customHeight="1" ht="11.25">
      <c r="A344" s="1851" t="s">
        <v>2259</v>
      </c>
      <c r="B344" s="1851" t="s">
        <v>16</v>
      </c>
      <c r="C344" s="1851" t="s">
        <v>2901</v>
      </c>
      <c r="D344" s="1851" t="s">
        <v>2902</v>
      </c>
      <c r="E344" s="1851" t="s">
        <v>2903</v>
      </c>
      <c r="F344" s="1851" t="s">
        <v>51</v>
      </c>
      <c r="G344" s="1851" t="s">
        <v>28</v>
      </c>
      <c r="H344" s="1851" t="s">
        <v>28</v>
      </c>
      <c r="I344" s="1851" t="s">
        <v>1631</v>
      </c>
    </row>
    <row customHeight="1" ht="11.25">
      <c r="A345" s="1851" t="s">
        <v>2259</v>
      </c>
      <c r="B345" s="1851" t="s">
        <v>16</v>
      </c>
      <c r="C345" s="1851" t="s">
        <v>2784</v>
      </c>
      <c r="D345" s="1851" t="s">
        <v>2785</v>
      </c>
      <c r="E345" s="1851" t="s">
        <v>2786</v>
      </c>
      <c r="F345" s="1851" t="s">
        <v>2358</v>
      </c>
      <c r="G345" s="1851" t="s">
        <v>2787</v>
      </c>
      <c r="H345" s="1851" t="s">
        <v>28</v>
      </c>
      <c r="I345" s="1851" t="s">
        <v>1631</v>
      </c>
    </row>
    <row customHeight="1" ht="11.25">
      <c r="A346" s="1851" t="s">
        <v>2259</v>
      </c>
      <c r="B346" s="1851" t="s">
        <v>16</v>
      </c>
      <c r="C346" s="1851" t="s">
        <v>2904</v>
      </c>
      <c r="D346" s="1851" t="s">
        <v>2905</v>
      </c>
      <c r="E346" s="1851" t="s">
        <v>2906</v>
      </c>
      <c r="F346" s="1851" t="s">
        <v>2286</v>
      </c>
      <c r="G346" s="1851" t="s">
        <v>28</v>
      </c>
      <c r="H346" s="1851" t="s">
        <v>28</v>
      </c>
      <c r="I346" s="1851" t="s">
        <v>1631</v>
      </c>
    </row>
    <row customHeight="1" ht="11.25">
      <c r="A347" s="1851" t="s">
        <v>2259</v>
      </c>
      <c r="B347" s="1851" t="s">
        <v>16</v>
      </c>
      <c r="C347" s="1851" t="s">
        <v>2907</v>
      </c>
      <c r="D347" s="1851" t="s">
        <v>2908</v>
      </c>
      <c r="E347" s="1851" t="s">
        <v>2909</v>
      </c>
      <c r="F347" s="1851" t="s">
        <v>2350</v>
      </c>
      <c r="G347" s="1851" t="s">
        <v>28</v>
      </c>
      <c r="H347" s="1851" t="s">
        <v>28</v>
      </c>
      <c r="I347" s="1851" t="s">
        <v>1631</v>
      </c>
    </row>
    <row customHeight="1" ht="11.25">
      <c r="A348" s="1851" t="s">
        <v>2259</v>
      </c>
      <c r="B348" s="1851" t="s">
        <v>16</v>
      </c>
      <c r="C348" s="1851" t="s">
        <v>2910</v>
      </c>
      <c r="D348" s="1851" t="s">
        <v>2911</v>
      </c>
      <c r="E348" s="1851" t="s">
        <v>2912</v>
      </c>
      <c r="F348" s="1851" t="s">
        <v>2266</v>
      </c>
      <c r="G348" s="1851" t="s">
        <v>28</v>
      </c>
      <c r="H348" s="1851" t="s">
        <v>28</v>
      </c>
      <c r="I348" s="1851" t="s">
        <v>1631</v>
      </c>
    </row>
    <row customHeight="1" ht="11.25">
      <c r="A349" s="1851" t="s">
        <v>2259</v>
      </c>
      <c r="B349" s="1851" t="s">
        <v>16</v>
      </c>
      <c r="C349" s="1851" t="s">
        <v>2913</v>
      </c>
      <c r="D349" s="1851" t="s">
        <v>2914</v>
      </c>
      <c r="E349" s="1851" t="s">
        <v>2915</v>
      </c>
      <c r="F349" s="1851" t="s">
        <v>2274</v>
      </c>
      <c r="G349" s="1851" t="s">
        <v>28</v>
      </c>
      <c r="H349" s="1851" t="s">
        <v>28</v>
      </c>
      <c r="I349" s="1851"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09B8A-A8AB-83BE-210A-A635C061F491}" mc:Ignorable="x14ac xr xr2 xr3">
  <sheetPr>
    <tabColor rgb="FFFFCC99"/>
  </sheetPr>
  <dimension ref="A1:G168"/>
  <sheetViews>
    <sheetView topLeftCell="A1" showGridLines="0" workbookViewId="0">
      <selection activeCell="A1" sqref="A1"/>
    </sheetView>
  </sheetViews>
  <sheetFormatPr customHeight="1" defaultRowHeight="11.25"/>
  <cols>
    <col min="1" max="1" style="1851" width="9.140625"/>
  </cols>
  <sheetData>
    <row customHeight="1" ht="11.25">
      <c r="A1" s="374" t="s">
        <v>2916</v>
      </c>
      <c r="B1" s="65" t="s">
        <v>2917</v>
      </c>
      <c r="C1" s="65" t="s">
        <v>2918</v>
      </c>
      <c r="D1" s="65" t="s">
        <v>2919</v>
      </c>
      <c r="E1" s="61" t="s">
        <v>2920</v>
      </c>
      <c r="F1" s="61" t="s">
        <v>2921</v>
      </c>
      <c r="G1" s="61" t="s">
        <v>2922</v>
      </c>
    </row>
    <row customHeight="1" ht="11.25">
      <c r="A2" s="374" t="s">
        <v>16</v>
      </c>
      <c r="B2" s="0" t="s">
        <v>2923</v>
      </c>
      <c r="C2" s="0" t="s">
        <v>2924</v>
      </c>
      <c r="D2" s="0" t="s">
        <v>2923</v>
      </c>
      <c r="E2" s="0" t="s">
        <v>2924</v>
      </c>
      <c r="F2" s="0" t="s">
        <v>2925</v>
      </c>
      <c r="G2" s="0" t="s">
        <v>108</v>
      </c>
    </row>
    <row customHeight="1" ht="11.25">
      <c r="A3" s="374" t="s">
        <v>16</v>
      </c>
      <c r="B3" s="0" t="s">
        <v>2923</v>
      </c>
      <c r="C3" s="0" t="s">
        <v>2924</v>
      </c>
      <c r="D3" s="0" t="s">
        <v>2926</v>
      </c>
      <c r="E3" s="0" t="s">
        <v>2927</v>
      </c>
      <c r="F3" s="0" t="s">
        <v>2928</v>
      </c>
      <c r="G3" s="0" t="s">
        <v>109</v>
      </c>
    </row>
    <row customHeight="1" ht="11.25">
      <c r="A4" s="374" t="s">
        <v>16</v>
      </c>
      <c r="B4" s="0" t="s">
        <v>2923</v>
      </c>
      <c r="C4" s="0" t="s">
        <v>2924</v>
      </c>
      <c r="D4" s="0" t="s">
        <v>2929</v>
      </c>
      <c r="E4" s="0" t="s">
        <v>2930</v>
      </c>
      <c r="F4" s="0" t="s">
        <v>2931</v>
      </c>
      <c r="G4" s="0" t="s">
        <v>89</v>
      </c>
    </row>
    <row customHeight="1" ht="11.25">
      <c r="A5" s="374" t="s">
        <v>16</v>
      </c>
      <c r="B5" s="0" t="s">
        <v>2923</v>
      </c>
      <c r="C5" s="0" t="s">
        <v>2924</v>
      </c>
      <c r="D5" s="0" t="s">
        <v>2932</v>
      </c>
      <c r="E5" s="0" t="s">
        <v>2933</v>
      </c>
      <c r="F5" s="0" t="s">
        <v>2931</v>
      </c>
      <c r="G5" s="0" t="s">
        <v>90</v>
      </c>
    </row>
    <row customHeight="1" ht="11.25">
      <c r="A6" s="374" t="s">
        <v>16</v>
      </c>
      <c r="B6" s="0" t="s">
        <v>2923</v>
      </c>
      <c r="C6" s="0" t="s">
        <v>2924</v>
      </c>
      <c r="D6" s="0" t="s">
        <v>2934</v>
      </c>
      <c r="E6" s="0" t="s">
        <v>2935</v>
      </c>
      <c r="F6" s="0" t="s">
        <v>2931</v>
      </c>
      <c r="G6" s="0" t="s">
        <v>110</v>
      </c>
    </row>
    <row customHeight="1" ht="11.25">
      <c r="A7" s="374" t="s">
        <v>16</v>
      </c>
      <c r="B7" s="0" t="s">
        <v>2923</v>
      </c>
      <c r="C7" s="0" t="s">
        <v>2924</v>
      </c>
      <c r="D7" s="0" t="s">
        <v>2936</v>
      </c>
      <c r="E7" s="0" t="s">
        <v>2937</v>
      </c>
      <c r="F7" s="0" t="s">
        <v>2931</v>
      </c>
      <c r="G7" s="0" t="s">
        <v>91</v>
      </c>
    </row>
    <row customHeight="1" ht="11.25">
      <c r="A8" s="374" t="s">
        <v>16</v>
      </c>
      <c r="B8" s="0" t="s">
        <v>2938</v>
      </c>
      <c r="C8" s="0" t="s">
        <v>2939</v>
      </c>
      <c r="D8" s="0" t="s">
        <v>2938</v>
      </c>
      <c r="E8" s="0" t="s">
        <v>2939</v>
      </c>
      <c r="F8" s="0" t="s">
        <v>2925</v>
      </c>
      <c r="G8" s="0" t="s">
        <v>92</v>
      </c>
    </row>
    <row customHeight="1" ht="11.25">
      <c r="A9" s="374" t="s">
        <v>16</v>
      </c>
      <c r="B9" s="0" t="s">
        <v>2938</v>
      </c>
      <c r="C9" s="0" t="s">
        <v>2939</v>
      </c>
      <c r="D9" s="0" t="s">
        <v>2940</v>
      </c>
      <c r="E9" s="0" t="s">
        <v>2941</v>
      </c>
      <c r="F9" s="0" t="s">
        <v>2942</v>
      </c>
      <c r="G9" s="0" t="s">
        <v>111</v>
      </c>
    </row>
    <row customHeight="1" ht="11.25">
      <c r="A10" s="374" t="s">
        <v>16</v>
      </c>
      <c r="B10" s="0" t="s">
        <v>2938</v>
      </c>
      <c r="C10" s="0" t="s">
        <v>2939</v>
      </c>
      <c r="D10" s="0" t="s">
        <v>2943</v>
      </c>
      <c r="E10" s="0" t="s">
        <v>2944</v>
      </c>
      <c r="F10" s="0" t="s">
        <v>2928</v>
      </c>
      <c r="G10" s="0" t="s">
        <v>147</v>
      </c>
    </row>
    <row customHeight="1" ht="11.25">
      <c r="A11" s="374" t="s">
        <v>16</v>
      </c>
      <c r="B11" s="0" t="s">
        <v>2938</v>
      </c>
      <c r="C11" s="0" t="s">
        <v>2939</v>
      </c>
      <c r="D11" s="0" t="s">
        <v>2945</v>
      </c>
      <c r="E11" s="0" t="s">
        <v>2946</v>
      </c>
      <c r="F11" s="0" t="s">
        <v>2931</v>
      </c>
      <c r="G11" s="0" t="s">
        <v>148</v>
      </c>
    </row>
    <row customHeight="1" ht="11.25">
      <c r="A12" s="374" t="s">
        <v>16</v>
      </c>
      <c r="B12" s="0" t="s">
        <v>2938</v>
      </c>
      <c r="C12" s="0" t="s">
        <v>2939</v>
      </c>
      <c r="D12" s="0" t="s">
        <v>2947</v>
      </c>
      <c r="E12" s="0" t="s">
        <v>2948</v>
      </c>
      <c r="F12" s="0" t="s">
        <v>2931</v>
      </c>
      <c r="G12" s="0" t="s">
        <v>149</v>
      </c>
    </row>
    <row customHeight="1" ht="11.25">
      <c r="A13" s="374" t="s">
        <v>16</v>
      </c>
      <c r="B13" s="0" t="s">
        <v>2938</v>
      </c>
      <c r="C13" s="0" t="s">
        <v>2939</v>
      </c>
      <c r="D13" s="0" t="s">
        <v>2949</v>
      </c>
      <c r="E13" s="0" t="s">
        <v>2950</v>
      </c>
      <c r="F13" s="0" t="s">
        <v>2928</v>
      </c>
      <c r="G13" s="0" t="s">
        <v>150</v>
      </c>
    </row>
    <row customHeight="1" ht="11.25">
      <c r="A14" s="374" t="s">
        <v>16</v>
      </c>
      <c r="B14" s="0" t="s">
        <v>2938</v>
      </c>
      <c r="C14" s="0" t="s">
        <v>2939</v>
      </c>
      <c r="D14" s="0" t="s">
        <v>2951</v>
      </c>
      <c r="E14" s="0" t="s">
        <v>2952</v>
      </c>
      <c r="F14" s="0" t="s">
        <v>2928</v>
      </c>
      <c r="G14" s="0" t="s">
        <v>151</v>
      </c>
    </row>
    <row customHeight="1" ht="11.25">
      <c r="A15" s="374" t="s">
        <v>16</v>
      </c>
      <c r="B15" s="0" t="s">
        <v>2938</v>
      </c>
      <c r="C15" s="0" t="s">
        <v>2939</v>
      </c>
      <c r="D15" s="0" t="s">
        <v>2953</v>
      </c>
      <c r="E15" s="0" t="s">
        <v>2954</v>
      </c>
      <c r="F15" s="0" t="s">
        <v>2931</v>
      </c>
      <c r="G15" s="0" t="s">
        <v>152</v>
      </c>
    </row>
    <row customHeight="1" ht="11.25">
      <c r="A16" s="374" t="s">
        <v>16</v>
      </c>
      <c r="B16" s="0" t="s">
        <v>2938</v>
      </c>
      <c r="C16" s="0" t="s">
        <v>2939</v>
      </c>
      <c r="D16" s="0" t="s">
        <v>2955</v>
      </c>
      <c r="E16" s="0" t="s">
        <v>2956</v>
      </c>
      <c r="F16" s="0" t="s">
        <v>2931</v>
      </c>
      <c r="G16" s="0" t="s">
        <v>1475</v>
      </c>
    </row>
    <row customHeight="1" ht="11.25">
      <c r="A17" s="374" t="s">
        <v>16</v>
      </c>
      <c r="B17" s="0" t="s">
        <v>2938</v>
      </c>
      <c r="C17" s="0" t="s">
        <v>2939</v>
      </c>
      <c r="D17" s="0" t="s">
        <v>2957</v>
      </c>
      <c r="E17" s="0" t="s">
        <v>2958</v>
      </c>
      <c r="F17" s="0" t="s">
        <v>2928</v>
      </c>
      <c r="G17" s="0" t="s">
        <v>1481</v>
      </c>
    </row>
    <row customHeight="1" ht="11.25">
      <c r="A18" s="374" t="s">
        <v>16</v>
      </c>
      <c r="B18" s="0" t="s">
        <v>2959</v>
      </c>
      <c r="C18" s="0" t="s">
        <v>2960</v>
      </c>
      <c r="D18" s="0" t="s">
        <v>2961</v>
      </c>
      <c r="E18" s="0" t="s">
        <v>2962</v>
      </c>
      <c r="F18" s="0" t="s">
        <v>2931</v>
      </c>
      <c r="G18" s="0" t="s">
        <v>1493</v>
      </c>
    </row>
    <row customHeight="1" ht="11.25">
      <c r="A19" s="374" t="s">
        <v>16</v>
      </c>
      <c r="B19" s="0" t="s">
        <v>2959</v>
      </c>
      <c r="C19" s="0" t="s">
        <v>2960</v>
      </c>
      <c r="D19" s="0" t="s">
        <v>2959</v>
      </c>
      <c r="E19" s="0" t="s">
        <v>2960</v>
      </c>
      <c r="F19" s="0" t="s">
        <v>2925</v>
      </c>
      <c r="G19" s="0" t="s">
        <v>1507</v>
      </c>
    </row>
    <row customHeight="1" ht="11.25">
      <c r="A20" s="374" t="s">
        <v>16</v>
      </c>
      <c r="B20" s="0" t="s">
        <v>2959</v>
      </c>
      <c r="C20" s="0" t="s">
        <v>2960</v>
      </c>
      <c r="D20" s="0" t="s">
        <v>2963</v>
      </c>
      <c r="E20" s="0" t="s">
        <v>2964</v>
      </c>
      <c r="F20" s="0" t="s">
        <v>2928</v>
      </c>
      <c r="G20" s="0" t="s">
        <v>1519</v>
      </c>
    </row>
    <row customHeight="1" ht="11.25">
      <c r="A21" s="374" t="s">
        <v>16</v>
      </c>
      <c r="B21" s="0" t="s">
        <v>2959</v>
      </c>
      <c r="C21" s="0" t="s">
        <v>2960</v>
      </c>
      <c r="D21" s="0" t="s">
        <v>2965</v>
      </c>
      <c r="E21" s="0" t="s">
        <v>2966</v>
      </c>
      <c r="F21" s="0" t="s">
        <v>2931</v>
      </c>
      <c r="G21" s="0" t="s">
        <v>1528</v>
      </c>
    </row>
    <row customHeight="1" ht="11.25">
      <c r="A22" s="374" t="s">
        <v>16</v>
      </c>
      <c r="B22" s="0" t="s">
        <v>2959</v>
      </c>
      <c r="C22" s="0" t="s">
        <v>2960</v>
      </c>
      <c r="D22" s="0" t="s">
        <v>2967</v>
      </c>
      <c r="E22" s="0" t="s">
        <v>2968</v>
      </c>
      <c r="F22" s="0" t="s">
        <v>2931</v>
      </c>
      <c r="G22" s="0" t="s">
        <v>1544</v>
      </c>
    </row>
    <row customHeight="1" ht="11.25">
      <c r="A23" s="374" t="s">
        <v>16</v>
      </c>
      <c r="B23" s="0" t="s">
        <v>2959</v>
      </c>
      <c r="C23" s="0" t="s">
        <v>2960</v>
      </c>
      <c r="D23" s="0" t="s">
        <v>2969</v>
      </c>
      <c r="E23" s="0" t="s">
        <v>2970</v>
      </c>
      <c r="F23" s="0" t="s">
        <v>2931</v>
      </c>
      <c r="G23" s="0" t="s">
        <v>1551</v>
      </c>
    </row>
    <row customHeight="1" ht="11.25">
      <c r="A24" s="374" t="s">
        <v>16</v>
      </c>
      <c r="B24" s="0" t="s">
        <v>2959</v>
      </c>
      <c r="C24" s="0" t="s">
        <v>2960</v>
      </c>
      <c r="D24" s="0" t="s">
        <v>2971</v>
      </c>
      <c r="E24" s="0" t="s">
        <v>2972</v>
      </c>
      <c r="F24" s="0" t="s">
        <v>2928</v>
      </c>
      <c r="G24" s="0" t="s">
        <v>1559</v>
      </c>
    </row>
    <row customHeight="1" ht="11.25">
      <c r="A25" s="374" t="s">
        <v>16</v>
      </c>
      <c r="B25" s="0" t="s">
        <v>2973</v>
      </c>
      <c r="C25" s="0" t="s">
        <v>2974</v>
      </c>
      <c r="D25" s="0" t="s">
        <v>2975</v>
      </c>
      <c r="E25" s="0" t="s">
        <v>2976</v>
      </c>
      <c r="F25" s="0" t="s">
        <v>2931</v>
      </c>
      <c r="G25" s="0" t="s">
        <v>1566</v>
      </c>
    </row>
    <row customHeight="1" ht="11.25">
      <c r="A26" s="374" t="s">
        <v>16</v>
      </c>
      <c r="B26" s="0" t="s">
        <v>2973</v>
      </c>
      <c r="C26" s="0" t="s">
        <v>2974</v>
      </c>
      <c r="D26" s="0" t="s">
        <v>2977</v>
      </c>
      <c r="E26" s="0" t="s">
        <v>2978</v>
      </c>
      <c r="F26" s="0" t="s">
        <v>2928</v>
      </c>
      <c r="G26" s="0" t="s">
        <v>1570</v>
      </c>
    </row>
    <row customHeight="1" ht="11.25">
      <c r="A27" s="374" t="s">
        <v>16</v>
      </c>
      <c r="B27" s="0" t="s">
        <v>2973</v>
      </c>
      <c r="C27" s="0" t="s">
        <v>2974</v>
      </c>
      <c r="D27" s="0" t="s">
        <v>2973</v>
      </c>
      <c r="E27" s="0" t="s">
        <v>2974</v>
      </c>
      <c r="F27" s="0" t="s">
        <v>2925</v>
      </c>
      <c r="G27" s="0" t="s">
        <v>1575</v>
      </c>
    </row>
    <row customHeight="1" ht="11.25">
      <c r="A28" s="374" t="s">
        <v>16</v>
      </c>
      <c r="B28" s="0" t="s">
        <v>2973</v>
      </c>
      <c r="C28" s="0" t="s">
        <v>2974</v>
      </c>
      <c r="D28" s="0" t="s">
        <v>2979</v>
      </c>
      <c r="E28" s="0" t="s">
        <v>2980</v>
      </c>
      <c r="F28" s="0" t="s">
        <v>2942</v>
      </c>
      <c r="G28" s="0" t="s">
        <v>1583</v>
      </c>
    </row>
    <row customHeight="1" ht="11.25">
      <c r="A29" s="374" t="s">
        <v>16</v>
      </c>
      <c r="B29" s="0" t="s">
        <v>2973</v>
      </c>
      <c r="C29" s="0" t="s">
        <v>2974</v>
      </c>
      <c r="D29" s="0" t="s">
        <v>2981</v>
      </c>
      <c r="E29" s="0" t="s">
        <v>2982</v>
      </c>
      <c r="F29" s="0" t="s">
        <v>2931</v>
      </c>
      <c r="G29" s="0" t="s">
        <v>1585</v>
      </c>
    </row>
    <row customHeight="1" ht="11.25">
      <c r="A30" s="374" t="s">
        <v>16</v>
      </c>
      <c r="B30" s="0" t="s">
        <v>2973</v>
      </c>
      <c r="C30" s="0" t="s">
        <v>2974</v>
      </c>
      <c r="D30" s="0" t="s">
        <v>2983</v>
      </c>
      <c r="E30" s="0" t="s">
        <v>2984</v>
      </c>
      <c r="F30" s="0" t="s">
        <v>2931</v>
      </c>
      <c r="G30" s="0" t="s">
        <v>1588</v>
      </c>
    </row>
    <row customHeight="1" ht="11.25">
      <c r="A31" s="374" t="s">
        <v>16</v>
      </c>
      <c r="B31" s="0" t="s">
        <v>2973</v>
      </c>
      <c r="C31" s="0" t="s">
        <v>2974</v>
      </c>
      <c r="D31" s="0" t="s">
        <v>2985</v>
      </c>
      <c r="E31" s="0" t="s">
        <v>2986</v>
      </c>
      <c r="F31" s="0" t="s">
        <v>2931</v>
      </c>
      <c r="G31" s="0" t="s">
        <v>1593</v>
      </c>
    </row>
    <row customHeight="1" ht="11.25">
      <c r="A32" s="374" t="s">
        <v>16</v>
      </c>
      <c r="B32" s="0" t="s">
        <v>2973</v>
      </c>
      <c r="C32" s="0" t="s">
        <v>2974</v>
      </c>
      <c r="D32" s="0" t="s">
        <v>2987</v>
      </c>
      <c r="E32" s="0" t="s">
        <v>2988</v>
      </c>
      <c r="F32" s="0" t="s">
        <v>2931</v>
      </c>
      <c r="G32" s="0" t="s">
        <v>1595</v>
      </c>
    </row>
    <row customHeight="1" ht="11.25">
      <c r="A33" s="374" t="s">
        <v>16</v>
      </c>
      <c r="B33" s="0" t="s">
        <v>2973</v>
      </c>
      <c r="C33" s="0" t="s">
        <v>2974</v>
      </c>
      <c r="D33" s="0" t="s">
        <v>2989</v>
      </c>
      <c r="E33" s="0" t="s">
        <v>2990</v>
      </c>
      <c r="F33" s="0" t="s">
        <v>2931</v>
      </c>
      <c r="G33" s="0" t="s">
        <v>1597</v>
      </c>
    </row>
    <row customHeight="1" ht="11.25">
      <c r="A34" s="374" t="s">
        <v>16</v>
      </c>
      <c r="B34" s="0" t="s">
        <v>2991</v>
      </c>
      <c r="C34" s="0" t="s">
        <v>2992</v>
      </c>
      <c r="D34" s="0" t="s">
        <v>2993</v>
      </c>
      <c r="E34" s="0" t="s">
        <v>2994</v>
      </c>
      <c r="F34" s="0" t="s">
        <v>2931</v>
      </c>
      <c r="G34" s="0" t="s">
        <v>1599</v>
      </c>
    </row>
    <row customHeight="1" ht="11.25">
      <c r="A35" s="374" t="s">
        <v>16</v>
      </c>
      <c r="B35" s="0" t="s">
        <v>2991</v>
      </c>
      <c r="C35" s="0" t="s">
        <v>2992</v>
      </c>
      <c r="D35" s="0" t="s">
        <v>2995</v>
      </c>
      <c r="E35" s="0" t="s">
        <v>2996</v>
      </c>
      <c r="F35" s="0" t="s">
        <v>2931</v>
      </c>
      <c r="G35" s="0" t="s">
        <v>1604</v>
      </c>
    </row>
    <row customHeight="1" ht="11.25">
      <c r="A36" s="374" t="s">
        <v>16</v>
      </c>
      <c r="B36" s="0" t="s">
        <v>2991</v>
      </c>
      <c r="C36" s="0" t="s">
        <v>2992</v>
      </c>
      <c r="D36" s="0" t="s">
        <v>2997</v>
      </c>
      <c r="E36" s="0" t="s">
        <v>2998</v>
      </c>
      <c r="F36" s="0" t="s">
        <v>2931</v>
      </c>
      <c r="G36" s="0" t="s">
        <v>1609</v>
      </c>
    </row>
    <row customHeight="1" ht="11.25">
      <c r="A37" s="374" t="s">
        <v>16</v>
      </c>
      <c r="B37" s="0" t="s">
        <v>2991</v>
      </c>
      <c r="C37" s="0" t="s">
        <v>2992</v>
      </c>
      <c r="D37" s="0" t="s">
        <v>2991</v>
      </c>
      <c r="E37" s="0" t="s">
        <v>2992</v>
      </c>
      <c r="F37" s="0" t="s">
        <v>2925</v>
      </c>
      <c r="G37" s="0" t="s">
        <v>1613</v>
      </c>
    </row>
    <row customHeight="1" ht="11.25">
      <c r="A38" s="374" t="s">
        <v>16</v>
      </c>
      <c r="B38" s="0" t="s">
        <v>2991</v>
      </c>
      <c r="C38" s="0" t="s">
        <v>2992</v>
      </c>
      <c r="D38" s="0" t="s">
        <v>2999</v>
      </c>
      <c r="E38" s="0" t="s">
        <v>3000</v>
      </c>
      <c r="F38" s="0" t="s">
        <v>2928</v>
      </c>
      <c r="G38" s="0" t="s">
        <v>1621</v>
      </c>
    </row>
    <row customHeight="1" ht="11.25">
      <c r="A39" s="374" t="s">
        <v>16</v>
      </c>
      <c r="B39" s="0" t="s">
        <v>2991</v>
      </c>
      <c r="C39" s="0" t="s">
        <v>2992</v>
      </c>
      <c r="D39" s="0" t="s">
        <v>3001</v>
      </c>
      <c r="E39" s="0" t="s">
        <v>3002</v>
      </c>
      <c r="F39" s="0" t="s">
        <v>2931</v>
      </c>
      <c r="G39" s="0" t="s">
        <v>1627</v>
      </c>
    </row>
    <row customHeight="1" ht="11.25">
      <c r="A40" s="374" t="s">
        <v>16</v>
      </c>
      <c r="B40" s="0" t="s">
        <v>2991</v>
      </c>
      <c r="C40" s="0" t="s">
        <v>2992</v>
      </c>
      <c r="D40" s="0" t="s">
        <v>3003</v>
      </c>
      <c r="E40" s="0" t="s">
        <v>3004</v>
      </c>
      <c r="F40" s="0" t="s">
        <v>2931</v>
      </c>
      <c r="G40" s="0" t="s">
        <v>1632</v>
      </c>
    </row>
    <row customHeight="1" ht="11.25">
      <c r="A41" s="374" t="s">
        <v>16</v>
      </c>
      <c r="B41" s="0" t="s">
        <v>2991</v>
      </c>
      <c r="C41" s="0" t="s">
        <v>2992</v>
      </c>
      <c r="D41" s="0" t="s">
        <v>3005</v>
      </c>
      <c r="E41" s="0" t="s">
        <v>3006</v>
      </c>
      <c r="F41" s="0" t="s">
        <v>2931</v>
      </c>
      <c r="G41" s="0" t="s">
        <v>1636</v>
      </c>
    </row>
    <row customHeight="1" ht="11.25">
      <c r="A42" s="374" t="s">
        <v>16</v>
      </c>
      <c r="B42" s="0" t="s">
        <v>2991</v>
      </c>
      <c r="C42" s="0" t="s">
        <v>2992</v>
      </c>
      <c r="D42" s="0" t="s">
        <v>3007</v>
      </c>
      <c r="E42" s="0" t="s">
        <v>3008</v>
      </c>
      <c r="F42" s="0" t="s">
        <v>2928</v>
      </c>
      <c r="G42" s="0" t="s">
        <v>1639</v>
      </c>
    </row>
    <row customHeight="1" ht="11.25">
      <c r="A43" s="374" t="s">
        <v>16</v>
      </c>
      <c r="B43" s="0" t="s">
        <v>3009</v>
      </c>
      <c r="C43" s="0" t="s">
        <v>3010</v>
      </c>
      <c r="D43" s="0" t="s">
        <v>3011</v>
      </c>
      <c r="E43" s="0" t="s">
        <v>3012</v>
      </c>
      <c r="F43" s="0" t="s">
        <v>2931</v>
      </c>
      <c r="G43" s="0" t="s">
        <v>1646</v>
      </c>
    </row>
    <row customHeight="1" ht="11.25">
      <c r="A44" s="374" t="s">
        <v>16</v>
      </c>
      <c r="B44" s="0" t="s">
        <v>3009</v>
      </c>
      <c r="C44" s="0" t="s">
        <v>3010</v>
      </c>
      <c r="D44" s="0" t="s">
        <v>3013</v>
      </c>
      <c r="E44" s="0" t="s">
        <v>3014</v>
      </c>
      <c r="F44" s="0" t="s">
        <v>2931</v>
      </c>
      <c r="G44" s="0" t="s">
        <v>1655</v>
      </c>
    </row>
    <row customHeight="1" ht="11.25">
      <c r="A45" s="374" t="s">
        <v>16</v>
      </c>
      <c r="B45" s="0" t="s">
        <v>3009</v>
      </c>
      <c r="C45" s="0" t="s">
        <v>3010</v>
      </c>
      <c r="D45" s="0" t="s">
        <v>3015</v>
      </c>
      <c r="E45" s="0" t="s">
        <v>3016</v>
      </c>
      <c r="F45" s="0" t="s">
        <v>2931</v>
      </c>
      <c r="G45" s="0" t="s">
        <v>1660</v>
      </c>
    </row>
    <row customHeight="1" ht="11.25">
      <c r="A46" s="374" t="s">
        <v>16</v>
      </c>
      <c r="B46" s="0" t="s">
        <v>3009</v>
      </c>
      <c r="C46" s="0" t="s">
        <v>3010</v>
      </c>
      <c r="D46" s="0" t="s">
        <v>3009</v>
      </c>
      <c r="E46" s="0" t="s">
        <v>3010</v>
      </c>
      <c r="F46" s="0" t="s">
        <v>2925</v>
      </c>
      <c r="G46" s="0" t="s">
        <v>1664</v>
      </c>
    </row>
    <row customHeight="1" ht="11.25">
      <c r="A47" s="374" t="s">
        <v>16</v>
      </c>
      <c r="B47" s="0" t="s">
        <v>3009</v>
      </c>
      <c r="C47" s="0" t="s">
        <v>3010</v>
      </c>
      <c r="D47" s="0" t="s">
        <v>3017</v>
      </c>
      <c r="E47" s="0" t="s">
        <v>3018</v>
      </c>
      <c r="F47" s="0" t="s">
        <v>2928</v>
      </c>
      <c r="G47" s="0" t="s">
        <v>1670</v>
      </c>
    </row>
    <row customHeight="1" ht="11.25">
      <c r="A48" s="374" t="s">
        <v>16</v>
      </c>
      <c r="B48" s="0" t="s">
        <v>3009</v>
      </c>
      <c r="C48" s="0" t="s">
        <v>3010</v>
      </c>
      <c r="D48" s="0" t="s">
        <v>3019</v>
      </c>
      <c r="E48" s="0" t="s">
        <v>3020</v>
      </c>
      <c r="F48" s="0" t="s">
        <v>2931</v>
      </c>
      <c r="G48" s="0" t="s">
        <v>1675</v>
      </c>
    </row>
    <row customHeight="1" ht="11.25">
      <c r="A49" s="374" t="s">
        <v>16</v>
      </c>
      <c r="B49" s="0" t="s">
        <v>3009</v>
      </c>
      <c r="C49" s="0" t="s">
        <v>3010</v>
      </c>
      <c r="D49" s="0" t="s">
        <v>3021</v>
      </c>
      <c r="E49" s="0" t="s">
        <v>3022</v>
      </c>
      <c r="F49" s="0" t="s">
        <v>2931</v>
      </c>
      <c r="G49" s="0" t="s">
        <v>1678</v>
      </c>
    </row>
    <row customHeight="1" ht="11.25">
      <c r="A50" s="374" t="s">
        <v>16</v>
      </c>
      <c r="B50" s="0" t="s">
        <v>3023</v>
      </c>
      <c r="C50" s="0" t="s">
        <v>3024</v>
      </c>
      <c r="D50" s="0" t="s">
        <v>3025</v>
      </c>
      <c r="E50" s="0" t="s">
        <v>3026</v>
      </c>
      <c r="F50" s="0" t="s">
        <v>2931</v>
      </c>
      <c r="G50" s="0" t="s">
        <v>1681</v>
      </c>
    </row>
    <row customHeight="1" ht="11.25">
      <c r="A51" s="374" t="s">
        <v>16</v>
      </c>
      <c r="B51" s="0" t="s">
        <v>3023</v>
      </c>
      <c r="C51" s="0" t="s">
        <v>3024</v>
      </c>
      <c r="D51" s="0" t="s">
        <v>3027</v>
      </c>
      <c r="E51" s="0" t="s">
        <v>3028</v>
      </c>
      <c r="F51" s="0" t="s">
        <v>2931</v>
      </c>
      <c r="G51" s="0" t="s">
        <v>1686</v>
      </c>
    </row>
    <row customHeight="1" ht="11.25">
      <c r="A52" s="374" t="s">
        <v>16</v>
      </c>
      <c r="B52" s="0" t="s">
        <v>3023</v>
      </c>
      <c r="C52" s="0" t="s">
        <v>3024</v>
      </c>
      <c r="D52" s="0" t="s">
        <v>3029</v>
      </c>
      <c r="E52" s="0" t="s">
        <v>3030</v>
      </c>
      <c r="F52" s="0" t="s">
        <v>2931</v>
      </c>
      <c r="G52" s="0" t="s">
        <v>1690</v>
      </c>
    </row>
    <row customHeight="1" ht="11.25">
      <c r="A53" s="374" t="s">
        <v>16</v>
      </c>
      <c r="B53" s="0" t="s">
        <v>3023</v>
      </c>
      <c r="C53" s="0" t="s">
        <v>3024</v>
      </c>
      <c r="D53" s="0" t="s">
        <v>3031</v>
      </c>
      <c r="E53" s="0" t="s">
        <v>3032</v>
      </c>
      <c r="F53" s="0" t="s">
        <v>2928</v>
      </c>
      <c r="G53" s="0" t="s">
        <v>1692</v>
      </c>
    </row>
    <row customHeight="1" ht="11.25">
      <c r="A54" s="374" t="s">
        <v>16</v>
      </c>
      <c r="B54" s="0" t="s">
        <v>3023</v>
      </c>
      <c r="C54" s="0" t="s">
        <v>3024</v>
      </c>
      <c r="D54" s="0" t="s">
        <v>3023</v>
      </c>
      <c r="E54" s="0" t="s">
        <v>3024</v>
      </c>
      <c r="F54" s="0" t="s">
        <v>2925</v>
      </c>
      <c r="G54" s="0" t="s">
        <v>1695</v>
      </c>
    </row>
    <row customHeight="1" ht="11.25">
      <c r="A55" s="374" t="s">
        <v>16</v>
      </c>
      <c r="B55" s="0" t="s">
        <v>3023</v>
      </c>
      <c r="C55" s="0" t="s">
        <v>3024</v>
      </c>
      <c r="D55" s="0" t="s">
        <v>3033</v>
      </c>
      <c r="E55" s="0" t="s">
        <v>3034</v>
      </c>
      <c r="F55" s="0" t="s">
        <v>2928</v>
      </c>
      <c r="G55" s="0" t="s">
        <v>1699</v>
      </c>
    </row>
    <row customHeight="1" ht="11.25">
      <c r="A56" s="374" t="s">
        <v>16</v>
      </c>
      <c r="B56" s="0" t="s">
        <v>3023</v>
      </c>
      <c r="C56" s="0" t="s">
        <v>3024</v>
      </c>
      <c r="D56" s="0" t="s">
        <v>3035</v>
      </c>
      <c r="E56" s="0" t="s">
        <v>3036</v>
      </c>
      <c r="F56" s="0" t="s">
        <v>2931</v>
      </c>
      <c r="G56" s="0" t="s">
        <v>1702</v>
      </c>
    </row>
    <row customHeight="1" ht="11.25">
      <c r="A57" s="374" t="s">
        <v>16</v>
      </c>
      <c r="B57" s="0" t="s">
        <v>3023</v>
      </c>
      <c r="C57" s="0" t="s">
        <v>3024</v>
      </c>
      <c r="D57" s="0" t="s">
        <v>3037</v>
      </c>
      <c r="E57" s="0" t="s">
        <v>3038</v>
      </c>
      <c r="F57" s="0" t="s">
        <v>2931</v>
      </c>
      <c r="G57" s="0" t="s">
        <v>1705</v>
      </c>
    </row>
    <row customHeight="1" ht="11.25">
      <c r="A58" s="374" t="s">
        <v>16</v>
      </c>
      <c r="B58" s="0" t="s">
        <v>3039</v>
      </c>
      <c r="C58" s="0" t="s">
        <v>3040</v>
      </c>
      <c r="D58" s="0" t="s">
        <v>3041</v>
      </c>
      <c r="E58" s="0" t="s">
        <v>3042</v>
      </c>
      <c r="F58" s="0" t="s">
        <v>2931</v>
      </c>
      <c r="G58" s="0" t="s">
        <v>1708</v>
      </c>
    </row>
    <row customHeight="1" ht="11.25">
      <c r="A59" s="374" t="s">
        <v>16</v>
      </c>
      <c r="B59" s="0" t="s">
        <v>3039</v>
      </c>
      <c r="C59" s="0" t="s">
        <v>3040</v>
      </c>
      <c r="D59" s="0" t="s">
        <v>3039</v>
      </c>
      <c r="E59" s="0" t="s">
        <v>3040</v>
      </c>
      <c r="F59" s="0" t="s">
        <v>2925</v>
      </c>
      <c r="G59" s="0" t="s">
        <v>1712</v>
      </c>
    </row>
    <row customHeight="1" ht="11.25">
      <c r="A60" s="374" t="s">
        <v>16</v>
      </c>
      <c r="B60" s="0" t="s">
        <v>3039</v>
      </c>
      <c r="C60" s="0" t="s">
        <v>3040</v>
      </c>
      <c r="D60" s="0" t="s">
        <v>3043</v>
      </c>
      <c r="E60" s="0" t="s">
        <v>3044</v>
      </c>
      <c r="F60" s="0" t="s">
        <v>2928</v>
      </c>
      <c r="G60" s="0" t="s">
        <v>1715</v>
      </c>
    </row>
    <row customHeight="1" ht="11.25">
      <c r="A61" s="374" t="s">
        <v>16</v>
      </c>
      <c r="B61" s="0" t="s">
        <v>3039</v>
      </c>
      <c r="C61" s="0" t="s">
        <v>3040</v>
      </c>
      <c r="D61" s="0" t="s">
        <v>3045</v>
      </c>
      <c r="E61" s="0" t="s">
        <v>3046</v>
      </c>
      <c r="F61" s="0" t="s">
        <v>2931</v>
      </c>
      <c r="G61" s="0" t="s">
        <v>3047</v>
      </c>
    </row>
    <row customHeight="1" ht="11.25">
      <c r="A62" s="374" t="s">
        <v>16</v>
      </c>
      <c r="B62" s="0" t="s">
        <v>3039</v>
      </c>
      <c r="C62" s="0" t="s">
        <v>3040</v>
      </c>
      <c r="D62" s="0" t="s">
        <v>3048</v>
      </c>
      <c r="E62" s="0" t="s">
        <v>3049</v>
      </c>
      <c r="F62" s="0" t="s">
        <v>2928</v>
      </c>
      <c r="G62" s="0" t="s">
        <v>3050</v>
      </c>
    </row>
    <row customHeight="1" ht="11.25">
      <c r="A63" s="374" t="s">
        <v>16</v>
      </c>
      <c r="B63" s="0" t="s">
        <v>3039</v>
      </c>
      <c r="C63" s="0" t="s">
        <v>3040</v>
      </c>
      <c r="D63" s="0" t="s">
        <v>3051</v>
      </c>
      <c r="E63" s="0" t="s">
        <v>3052</v>
      </c>
      <c r="F63" s="0" t="s">
        <v>2931</v>
      </c>
      <c r="G63" s="0" t="s">
        <v>3053</v>
      </c>
    </row>
    <row customHeight="1" ht="11.25">
      <c r="A64" s="374" t="s">
        <v>16</v>
      </c>
      <c r="B64" s="0" t="s">
        <v>3039</v>
      </c>
      <c r="C64" s="0" t="s">
        <v>3040</v>
      </c>
      <c r="D64" s="0" t="s">
        <v>3054</v>
      </c>
      <c r="E64" s="0" t="s">
        <v>3055</v>
      </c>
      <c r="F64" s="0" t="s">
        <v>2931</v>
      </c>
      <c r="G64" s="0" t="s">
        <v>3056</v>
      </c>
    </row>
    <row customHeight="1" ht="11.25">
      <c r="A65" s="374" t="s">
        <v>16</v>
      </c>
      <c r="B65" s="0" t="s">
        <v>3039</v>
      </c>
      <c r="C65" s="0" t="s">
        <v>3040</v>
      </c>
      <c r="D65" s="0" t="s">
        <v>3057</v>
      </c>
      <c r="E65" s="0" t="s">
        <v>3058</v>
      </c>
      <c r="F65" s="0" t="s">
        <v>2931</v>
      </c>
      <c r="G65" s="0" t="s">
        <v>3059</v>
      </c>
    </row>
    <row customHeight="1" ht="11.25">
      <c r="A66" s="374" t="s">
        <v>16</v>
      </c>
      <c r="B66" s="0" t="s">
        <v>3039</v>
      </c>
      <c r="C66" s="0" t="s">
        <v>3040</v>
      </c>
      <c r="D66" s="0" t="s">
        <v>3060</v>
      </c>
      <c r="E66" s="0" t="s">
        <v>3061</v>
      </c>
      <c r="F66" s="0" t="s">
        <v>2931</v>
      </c>
      <c r="G66" s="0" t="s">
        <v>3062</v>
      </c>
    </row>
    <row customHeight="1" ht="11.25">
      <c r="A67" s="374" t="s">
        <v>16</v>
      </c>
      <c r="B67" s="0" t="s">
        <v>3063</v>
      </c>
      <c r="C67" s="0" t="s">
        <v>3064</v>
      </c>
      <c r="D67" s="0" t="s">
        <v>3065</v>
      </c>
      <c r="E67" s="0" t="s">
        <v>3066</v>
      </c>
      <c r="F67" s="0" t="s">
        <v>2931</v>
      </c>
      <c r="G67" s="0" t="s">
        <v>2033</v>
      </c>
    </row>
    <row customHeight="1" ht="11.25">
      <c r="A68" s="374" t="s">
        <v>16</v>
      </c>
      <c r="B68" s="0" t="s">
        <v>3063</v>
      </c>
      <c r="C68" s="0" t="s">
        <v>3064</v>
      </c>
      <c r="D68" s="0" t="s">
        <v>3067</v>
      </c>
      <c r="E68" s="0" t="s">
        <v>3068</v>
      </c>
      <c r="F68" s="0" t="s">
        <v>2931</v>
      </c>
      <c r="G68" s="0" t="s">
        <v>3069</v>
      </c>
    </row>
    <row customHeight="1" ht="11.25">
      <c r="A69" s="374" t="s">
        <v>16</v>
      </c>
      <c r="B69" s="0" t="s">
        <v>3063</v>
      </c>
      <c r="C69" s="0" t="s">
        <v>3064</v>
      </c>
      <c r="D69" s="0" t="s">
        <v>3070</v>
      </c>
      <c r="E69" s="0" t="s">
        <v>3071</v>
      </c>
      <c r="F69" s="0" t="s">
        <v>2931</v>
      </c>
      <c r="G69" s="0" t="s">
        <v>2236</v>
      </c>
    </row>
    <row customHeight="1" ht="11.25">
      <c r="A70" s="374" t="s">
        <v>16</v>
      </c>
      <c r="B70" s="0" t="s">
        <v>3063</v>
      </c>
      <c r="C70" s="0" t="s">
        <v>3064</v>
      </c>
      <c r="D70" s="0" t="s">
        <v>3072</v>
      </c>
      <c r="E70" s="0" t="s">
        <v>3073</v>
      </c>
      <c r="F70" s="0" t="s">
        <v>2931</v>
      </c>
      <c r="G70" s="0" t="s">
        <v>3074</v>
      </c>
    </row>
    <row customHeight="1" ht="11.25">
      <c r="A71" s="374" t="s">
        <v>16</v>
      </c>
      <c r="B71" s="0" t="s">
        <v>3063</v>
      </c>
      <c r="C71" s="0" t="s">
        <v>3064</v>
      </c>
      <c r="D71" s="0" t="s">
        <v>3063</v>
      </c>
      <c r="E71" s="0" t="s">
        <v>3064</v>
      </c>
      <c r="F71" s="0" t="s">
        <v>2925</v>
      </c>
      <c r="G71" s="0" t="s">
        <v>3075</v>
      </c>
    </row>
    <row customHeight="1" ht="11.25">
      <c r="A72" s="374" t="s">
        <v>16</v>
      </c>
      <c r="B72" s="0" t="s">
        <v>3063</v>
      </c>
      <c r="C72" s="0" t="s">
        <v>3064</v>
      </c>
      <c r="D72" s="0" t="s">
        <v>3076</v>
      </c>
      <c r="E72" s="0" t="s">
        <v>3077</v>
      </c>
      <c r="F72" s="0" t="s">
        <v>2928</v>
      </c>
      <c r="G72" s="0" t="s">
        <v>3078</v>
      </c>
    </row>
    <row customHeight="1" ht="11.25">
      <c r="A73" s="374" t="s">
        <v>16</v>
      </c>
      <c r="B73" s="0" t="s">
        <v>3063</v>
      </c>
      <c r="C73" s="0" t="s">
        <v>3064</v>
      </c>
      <c r="D73" s="0" t="s">
        <v>3079</v>
      </c>
      <c r="E73" s="0" t="s">
        <v>3080</v>
      </c>
      <c r="F73" s="0" t="s">
        <v>2931</v>
      </c>
      <c r="G73" s="0" t="s">
        <v>3081</v>
      </c>
    </row>
    <row customHeight="1" ht="11.25">
      <c r="A74" s="374" t="s">
        <v>16</v>
      </c>
      <c r="B74" s="0" t="s">
        <v>3063</v>
      </c>
      <c r="C74" s="0" t="s">
        <v>3064</v>
      </c>
      <c r="D74" s="0" t="s">
        <v>3082</v>
      </c>
      <c r="E74" s="0" t="s">
        <v>3083</v>
      </c>
      <c r="F74" s="0" t="s">
        <v>2931</v>
      </c>
      <c r="G74" s="0" t="s">
        <v>3084</v>
      </c>
    </row>
    <row customHeight="1" ht="11.25">
      <c r="A75" s="374" t="s">
        <v>16</v>
      </c>
      <c r="B75" s="0" t="s">
        <v>3063</v>
      </c>
      <c r="C75" s="0" t="s">
        <v>3064</v>
      </c>
      <c r="D75" s="0" t="s">
        <v>3085</v>
      </c>
      <c r="E75" s="0" t="s">
        <v>3086</v>
      </c>
      <c r="F75" s="0" t="s">
        <v>2931</v>
      </c>
      <c r="G75" s="0" t="s">
        <v>3087</v>
      </c>
    </row>
    <row customHeight="1" ht="11.25">
      <c r="A76" s="374" t="s">
        <v>16</v>
      </c>
      <c r="B76" s="0" t="s">
        <v>3063</v>
      </c>
      <c r="C76" s="0" t="s">
        <v>3064</v>
      </c>
      <c r="D76" s="0" t="s">
        <v>3088</v>
      </c>
      <c r="E76" s="0" t="s">
        <v>3089</v>
      </c>
      <c r="F76" s="0" t="s">
        <v>2931</v>
      </c>
      <c r="G76" s="0" t="s">
        <v>3090</v>
      </c>
    </row>
    <row customHeight="1" ht="11.25">
      <c r="A77" s="374" t="s">
        <v>16</v>
      </c>
      <c r="B77" s="0" t="s">
        <v>3091</v>
      </c>
      <c r="C77" s="0" t="s">
        <v>3092</v>
      </c>
      <c r="D77" s="0" t="s">
        <v>3093</v>
      </c>
      <c r="E77" s="0" t="s">
        <v>3094</v>
      </c>
      <c r="F77" s="0" t="s">
        <v>2931</v>
      </c>
      <c r="G77" s="0" t="s">
        <v>3095</v>
      </c>
    </row>
    <row customHeight="1" ht="11.25">
      <c r="A78" s="374" t="s">
        <v>16</v>
      </c>
      <c r="B78" s="0" t="s">
        <v>3091</v>
      </c>
      <c r="C78" s="0" t="s">
        <v>3092</v>
      </c>
      <c r="D78" s="0" t="s">
        <v>3091</v>
      </c>
      <c r="E78" s="0" t="s">
        <v>3092</v>
      </c>
      <c r="F78" s="0" t="s">
        <v>2925</v>
      </c>
      <c r="G78" s="0" t="s">
        <v>3096</v>
      </c>
    </row>
    <row customHeight="1" ht="11.25">
      <c r="A79" s="374" t="s">
        <v>16</v>
      </c>
      <c r="B79" s="0" t="s">
        <v>3091</v>
      </c>
      <c r="C79" s="0" t="s">
        <v>3092</v>
      </c>
      <c r="D79" s="0" t="s">
        <v>3097</v>
      </c>
      <c r="E79" s="0" t="s">
        <v>3098</v>
      </c>
      <c r="F79" s="0" t="s">
        <v>2931</v>
      </c>
      <c r="G79" s="0" t="s">
        <v>3099</v>
      </c>
    </row>
    <row customHeight="1" ht="11.25">
      <c r="A80" s="374" t="s">
        <v>16</v>
      </c>
      <c r="B80" s="0" t="s">
        <v>3091</v>
      </c>
      <c r="C80" s="0" t="s">
        <v>3092</v>
      </c>
      <c r="D80" s="0" t="s">
        <v>3100</v>
      </c>
      <c r="E80" s="0" t="s">
        <v>3101</v>
      </c>
      <c r="F80" s="0" t="s">
        <v>2931</v>
      </c>
      <c r="G80" s="0" t="s">
        <v>3102</v>
      </c>
    </row>
    <row customHeight="1" ht="11.25">
      <c r="A81" s="374" t="s">
        <v>16</v>
      </c>
      <c r="B81" s="0" t="s">
        <v>3091</v>
      </c>
      <c r="C81" s="0" t="s">
        <v>3092</v>
      </c>
      <c r="D81" s="0" t="s">
        <v>3103</v>
      </c>
      <c r="E81" s="0" t="s">
        <v>3104</v>
      </c>
      <c r="F81" s="0" t="s">
        <v>2931</v>
      </c>
      <c r="G81" s="0" t="s">
        <v>3105</v>
      </c>
    </row>
    <row customHeight="1" ht="11.25">
      <c r="A82" s="374" t="s">
        <v>16</v>
      </c>
      <c r="B82" s="0" t="s">
        <v>3091</v>
      </c>
      <c r="C82" s="0" t="s">
        <v>3092</v>
      </c>
      <c r="D82" s="0" t="s">
        <v>3106</v>
      </c>
      <c r="E82" s="0" t="s">
        <v>3107</v>
      </c>
      <c r="F82" s="0" t="s">
        <v>2931</v>
      </c>
      <c r="G82" s="0" t="s">
        <v>3108</v>
      </c>
    </row>
    <row customHeight="1" ht="11.25">
      <c r="A83" s="374" t="s">
        <v>16</v>
      </c>
      <c r="B83" s="0" t="s">
        <v>3109</v>
      </c>
      <c r="C83" s="0" t="s">
        <v>3110</v>
      </c>
      <c r="D83" s="0" t="s">
        <v>3111</v>
      </c>
      <c r="E83" s="0" t="s">
        <v>3112</v>
      </c>
      <c r="F83" s="0" t="s">
        <v>2931</v>
      </c>
      <c r="G83" s="0" t="s">
        <v>3113</v>
      </c>
    </row>
    <row customHeight="1" ht="11.25">
      <c r="A84" s="374" t="s">
        <v>16</v>
      </c>
      <c r="B84" s="0" t="s">
        <v>3109</v>
      </c>
      <c r="C84" s="0" t="s">
        <v>3110</v>
      </c>
      <c r="D84" s="0" t="s">
        <v>3114</v>
      </c>
      <c r="E84" s="0" t="s">
        <v>3115</v>
      </c>
      <c r="F84" s="0" t="s">
        <v>2931</v>
      </c>
      <c r="G84" s="0" t="s">
        <v>3116</v>
      </c>
    </row>
    <row customHeight="1" ht="11.25">
      <c r="A85" s="374" t="s">
        <v>16</v>
      </c>
      <c r="B85" s="0" t="s">
        <v>3109</v>
      </c>
      <c r="C85" s="0" t="s">
        <v>3110</v>
      </c>
      <c r="D85" s="0" t="s">
        <v>3109</v>
      </c>
      <c r="E85" s="0" t="s">
        <v>3110</v>
      </c>
      <c r="F85" s="0" t="s">
        <v>2925</v>
      </c>
      <c r="G85" s="0" t="s">
        <v>3117</v>
      </c>
    </row>
    <row customHeight="1" ht="11.25">
      <c r="A86" s="374" t="s">
        <v>16</v>
      </c>
      <c r="B86" s="0" t="s">
        <v>3109</v>
      </c>
      <c r="C86" s="0" t="s">
        <v>3110</v>
      </c>
      <c r="D86" s="0" t="s">
        <v>3118</v>
      </c>
      <c r="E86" s="0" t="s">
        <v>3119</v>
      </c>
      <c r="F86" s="0" t="s">
        <v>2928</v>
      </c>
      <c r="G86" s="0" t="s">
        <v>3120</v>
      </c>
    </row>
    <row customHeight="1" ht="11.25">
      <c r="A87" s="374" t="s">
        <v>16</v>
      </c>
      <c r="B87" s="0" t="s">
        <v>3109</v>
      </c>
      <c r="C87" s="0" t="s">
        <v>3110</v>
      </c>
      <c r="D87" s="0" t="s">
        <v>3121</v>
      </c>
      <c r="E87" s="0" t="s">
        <v>3122</v>
      </c>
      <c r="F87" s="0" t="s">
        <v>2931</v>
      </c>
      <c r="G87" s="0" t="s">
        <v>3123</v>
      </c>
    </row>
    <row customHeight="1" ht="11.25">
      <c r="A88" s="374" t="s">
        <v>16</v>
      </c>
      <c r="B88" s="0" t="s">
        <v>3109</v>
      </c>
      <c r="C88" s="0" t="s">
        <v>3110</v>
      </c>
      <c r="D88" s="0" t="s">
        <v>3124</v>
      </c>
      <c r="E88" s="0" t="s">
        <v>3125</v>
      </c>
      <c r="F88" s="0" t="s">
        <v>2931</v>
      </c>
      <c r="G88" s="0" t="s">
        <v>3126</v>
      </c>
    </row>
    <row customHeight="1" ht="11.25">
      <c r="A89" s="374" t="s">
        <v>16</v>
      </c>
      <c r="B89" s="0" t="s">
        <v>3109</v>
      </c>
      <c r="C89" s="0" t="s">
        <v>3110</v>
      </c>
      <c r="D89" s="0" t="s">
        <v>3127</v>
      </c>
      <c r="E89" s="0" t="s">
        <v>3128</v>
      </c>
      <c r="F89" s="0" t="s">
        <v>2931</v>
      </c>
      <c r="G89" s="0" t="s">
        <v>3129</v>
      </c>
    </row>
    <row customHeight="1" ht="11.25">
      <c r="A90" s="374" t="s">
        <v>16</v>
      </c>
      <c r="B90" s="0" t="s">
        <v>3130</v>
      </c>
      <c r="C90" s="0" t="s">
        <v>3131</v>
      </c>
      <c r="D90" s="0" t="s">
        <v>3132</v>
      </c>
      <c r="E90" s="0" t="s">
        <v>3133</v>
      </c>
      <c r="F90" s="0" t="s">
        <v>2931</v>
      </c>
      <c r="G90" s="0" t="s">
        <v>3134</v>
      </c>
    </row>
    <row customHeight="1" ht="11.25">
      <c r="A91" s="374" t="s">
        <v>16</v>
      </c>
      <c r="B91" s="0" t="s">
        <v>3130</v>
      </c>
      <c r="C91" s="0" t="s">
        <v>3131</v>
      </c>
      <c r="D91" s="0" t="s">
        <v>3130</v>
      </c>
      <c r="E91" s="0" t="s">
        <v>3131</v>
      </c>
      <c r="F91" s="0" t="s">
        <v>2925</v>
      </c>
      <c r="G91" s="0" t="s">
        <v>3135</v>
      </c>
    </row>
    <row customHeight="1" ht="11.25">
      <c r="A92" s="374" t="s">
        <v>16</v>
      </c>
      <c r="B92" s="0" t="s">
        <v>3130</v>
      </c>
      <c r="C92" s="0" t="s">
        <v>3131</v>
      </c>
      <c r="D92" s="0" t="s">
        <v>3136</v>
      </c>
      <c r="E92" s="0" t="s">
        <v>3137</v>
      </c>
      <c r="F92" s="0" t="s">
        <v>2928</v>
      </c>
      <c r="G92" s="0" t="s">
        <v>3138</v>
      </c>
    </row>
    <row customHeight="1" ht="11.25">
      <c r="A93" s="374" t="s">
        <v>16</v>
      </c>
      <c r="B93" s="0" t="s">
        <v>3130</v>
      </c>
      <c r="C93" s="0" t="s">
        <v>3131</v>
      </c>
      <c r="D93" s="0" t="s">
        <v>3139</v>
      </c>
      <c r="E93" s="0" t="s">
        <v>3140</v>
      </c>
      <c r="F93" s="0" t="s">
        <v>2931</v>
      </c>
      <c r="G93" s="0" t="s">
        <v>3141</v>
      </c>
    </row>
    <row customHeight="1" ht="11.25">
      <c r="A94" s="374" t="s">
        <v>16</v>
      </c>
      <c r="B94" s="0" t="s">
        <v>3130</v>
      </c>
      <c r="C94" s="0" t="s">
        <v>3131</v>
      </c>
      <c r="D94" s="0" t="s">
        <v>3142</v>
      </c>
      <c r="E94" s="0" t="s">
        <v>3143</v>
      </c>
      <c r="F94" s="0" t="s">
        <v>2931</v>
      </c>
      <c r="G94" s="0" t="s">
        <v>3144</v>
      </c>
    </row>
    <row customHeight="1" ht="11.25">
      <c r="A95" s="374" t="s">
        <v>16</v>
      </c>
      <c r="B95" s="0" t="s">
        <v>3130</v>
      </c>
      <c r="C95" s="0" t="s">
        <v>3131</v>
      </c>
      <c r="D95" s="0" t="s">
        <v>3145</v>
      </c>
      <c r="E95" s="0" t="s">
        <v>3146</v>
      </c>
      <c r="F95" s="0" t="s">
        <v>2931</v>
      </c>
      <c r="G95" s="0" t="s">
        <v>3147</v>
      </c>
    </row>
    <row customHeight="1" ht="11.25">
      <c r="A96" s="374" t="s">
        <v>16</v>
      </c>
      <c r="B96" s="0" t="s">
        <v>3130</v>
      </c>
      <c r="C96" s="0" t="s">
        <v>3131</v>
      </c>
      <c r="D96" s="0" t="s">
        <v>3148</v>
      </c>
      <c r="E96" s="0" t="s">
        <v>3149</v>
      </c>
      <c r="F96" s="0" t="s">
        <v>2931</v>
      </c>
      <c r="G96" s="0" t="s">
        <v>3150</v>
      </c>
    </row>
    <row customHeight="1" ht="11.25">
      <c r="A97" s="374" t="s">
        <v>16</v>
      </c>
      <c r="B97" s="0" t="s">
        <v>3151</v>
      </c>
      <c r="C97" s="0" t="s">
        <v>3152</v>
      </c>
      <c r="D97" s="0" t="s">
        <v>3153</v>
      </c>
      <c r="E97" s="0" t="s">
        <v>3154</v>
      </c>
      <c r="F97" s="0" t="s">
        <v>2931</v>
      </c>
      <c r="G97" s="0" t="s">
        <v>3155</v>
      </c>
    </row>
    <row customHeight="1" ht="11.25">
      <c r="A98" s="374" t="s">
        <v>16</v>
      </c>
      <c r="B98" s="0" t="s">
        <v>3151</v>
      </c>
      <c r="C98" s="0" t="s">
        <v>3152</v>
      </c>
      <c r="D98" s="0" t="s">
        <v>3156</v>
      </c>
      <c r="E98" s="0" t="s">
        <v>3157</v>
      </c>
      <c r="F98" s="0" t="s">
        <v>2931</v>
      </c>
      <c r="G98" s="0" t="s">
        <v>3158</v>
      </c>
    </row>
    <row customHeight="1" ht="11.25">
      <c r="A99" s="374" t="s">
        <v>16</v>
      </c>
      <c r="B99" s="0" t="s">
        <v>3151</v>
      </c>
      <c r="C99" s="0" t="s">
        <v>3152</v>
      </c>
      <c r="D99" s="0" t="s">
        <v>3159</v>
      </c>
      <c r="E99" s="0" t="s">
        <v>3160</v>
      </c>
      <c r="F99" s="0" t="s">
        <v>2931</v>
      </c>
      <c r="G99" s="0" t="s">
        <v>3161</v>
      </c>
    </row>
    <row customHeight="1" ht="11.25">
      <c r="A100" s="374" t="s">
        <v>16</v>
      </c>
      <c r="B100" s="0" t="s">
        <v>3151</v>
      </c>
      <c r="C100" s="0" t="s">
        <v>3152</v>
      </c>
      <c r="D100" s="0" t="s">
        <v>3162</v>
      </c>
      <c r="E100" s="0" t="s">
        <v>3163</v>
      </c>
      <c r="F100" s="0" t="s">
        <v>2931</v>
      </c>
      <c r="G100" s="0" t="s">
        <v>3164</v>
      </c>
    </row>
    <row customHeight="1" ht="11.25">
      <c r="A101" s="374" t="s">
        <v>16</v>
      </c>
      <c r="B101" s="0" t="s">
        <v>3151</v>
      </c>
      <c r="C101" s="0" t="s">
        <v>3152</v>
      </c>
      <c r="D101" s="0" t="s">
        <v>3151</v>
      </c>
      <c r="E101" s="0" t="s">
        <v>3152</v>
      </c>
      <c r="F101" s="0" t="s">
        <v>2925</v>
      </c>
      <c r="G101" s="0" t="s">
        <v>3165</v>
      </c>
    </row>
    <row customHeight="1" ht="11.25">
      <c r="A102" s="374" t="s">
        <v>16</v>
      </c>
      <c r="B102" s="0" t="s">
        <v>3151</v>
      </c>
      <c r="C102" s="0" t="s">
        <v>3152</v>
      </c>
      <c r="D102" s="0" t="s">
        <v>3166</v>
      </c>
      <c r="E102" s="0" t="s">
        <v>3167</v>
      </c>
      <c r="F102" s="0" t="s">
        <v>2928</v>
      </c>
      <c r="G102" s="0" t="s">
        <v>3168</v>
      </c>
    </row>
    <row customHeight="1" ht="11.25">
      <c r="A103" s="374" t="s">
        <v>16</v>
      </c>
      <c r="B103" s="0" t="s">
        <v>3169</v>
      </c>
      <c r="C103" s="0" t="s">
        <v>3170</v>
      </c>
      <c r="D103" s="0" t="s">
        <v>3171</v>
      </c>
      <c r="E103" s="0" t="s">
        <v>3172</v>
      </c>
      <c r="F103" s="0" t="s">
        <v>2931</v>
      </c>
      <c r="G103" s="0" t="s">
        <v>3173</v>
      </c>
    </row>
    <row customHeight="1" ht="11.25">
      <c r="A104" s="374" t="s">
        <v>16</v>
      </c>
      <c r="B104" s="0" t="s">
        <v>3169</v>
      </c>
      <c r="C104" s="0" t="s">
        <v>3170</v>
      </c>
      <c r="D104" s="0" t="s">
        <v>3174</v>
      </c>
      <c r="E104" s="0" t="s">
        <v>3175</v>
      </c>
      <c r="F104" s="0" t="s">
        <v>2928</v>
      </c>
      <c r="G104" s="0" t="s">
        <v>3176</v>
      </c>
    </row>
    <row customHeight="1" ht="11.25">
      <c r="A105" s="374" t="s">
        <v>16</v>
      </c>
      <c r="B105" s="0" t="s">
        <v>3169</v>
      </c>
      <c r="C105" s="0" t="s">
        <v>3170</v>
      </c>
      <c r="D105" s="0" t="s">
        <v>3177</v>
      </c>
      <c r="E105" s="0" t="s">
        <v>3178</v>
      </c>
      <c r="F105" s="0" t="s">
        <v>2931</v>
      </c>
      <c r="G105" s="0" t="s">
        <v>3179</v>
      </c>
    </row>
    <row customHeight="1" ht="11.25">
      <c r="A106" s="374" t="s">
        <v>16</v>
      </c>
      <c r="B106" s="0" t="s">
        <v>3169</v>
      </c>
      <c r="C106" s="0" t="s">
        <v>3170</v>
      </c>
      <c r="D106" s="0" t="s">
        <v>3169</v>
      </c>
      <c r="E106" s="0" t="s">
        <v>3170</v>
      </c>
      <c r="F106" s="0" t="s">
        <v>2925</v>
      </c>
      <c r="G106" s="0" t="s">
        <v>3180</v>
      </c>
    </row>
    <row customHeight="1" ht="11.25">
      <c r="A107" s="374" t="s">
        <v>16</v>
      </c>
      <c r="B107" s="0" t="s">
        <v>3169</v>
      </c>
      <c r="C107" s="0" t="s">
        <v>3170</v>
      </c>
      <c r="D107" s="0" t="s">
        <v>3181</v>
      </c>
      <c r="E107" s="0" t="s">
        <v>3182</v>
      </c>
      <c r="F107" s="0" t="s">
        <v>2942</v>
      </c>
      <c r="G107" s="0" t="s">
        <v>3183</v>
      </c>
    </row>
    <row customHeight="1" ht="11.25">
      <c r="A108" s="374" t="s">
        <v>16</v>
      </c>
      <c r="B108" s="0" t="s">
        <v>3169</v>
      </c>
      <c r="C108" s="0" t="s">
        <v>3170</v>
      </c>
      <c r="D108" s="0" t="s">
        <v>3184</v>
      </c>
      <c r="E108" s="0" t="s">
        <v>3185</v>
      </c>
      <c r="F108" s="0" t="s">
        <v>2928</v>
      </c>
      <c r="G108" s="0" t="s">
        <v>3186</v>
      </c>
    </row>
    <row customHeight="1" ht="11.25">
      <c r="A109" s="374" t="s">
        <v>16</v>
      </c>
      <c r="B109" s="0" t="s">
        <v>3169</v>
      </c>
      <c r="C109" s="0" t="s">
        <v>3170</v>
      </c>
      <c r="D109" s="0" t="s">
        <v>3187</v>
      </c>
      <c r="E109" s="0" t="s">
        <v>3188</v>
      </c>
      <c r="F109" s="0" t="s">
        <v>2931</v>
      </c>
      <c r="G109" s="0" t="s">
        <v>3189</v>
      </c>
    </row>
    <row customHeight="1" ht="11.25">
      <c r="A110" s="374" t="s">
        <v>16</v>
      </c>
      <c r="B110" s="0" t="s">
        <v>3190</v>
      </c>
      <c r="C110" s="0" t="s">
        <v>3191</v>
      </c>
      <c r="D110" s="0" t="s">
        <v>3192</v>
      </c>
      <c r="E110" s="0" t="s">
        <v>3193</v>
      </c>
      <c r="F110" s="0" t="s">
        <v>2931</v>
      </c>
      <c r="G110" s="0" t="s">
        <v>3194</v>
      </c>
    </row>
    <row customHeight="1" ht="11.25">
      <c r="A111" s="374" t="s">
        <v>16</v>
      </c>
      <c r="B111" s="0" t="s">
        <v>3190</v>
      </c>
      <c r="C111" s="0" t="s">
        <v>3191</v>
      </c>
      <c r="D111" s="0" t="s">
        <v>3195</v>
      </c>
      <c r="E111" s="0" t="s">
        <v>3196</v>
      </c>
      <c r="F111" s="0" t="s">
        <v>2931</v>
      </c>
      <c r="G111" s="0" t="s">
        <v>3197</v>
      </c>
    </row>
    <row customHeight="1" ht="11.25">
      <c r="A112" s="374" t="s">
        <v>16</v>
      </c>
      <c r="B112" s="0" t="s">
        <v>3190</v>
      </c>
      <c r="C112" s="0" t="s">
        <v>3191</v>
      </c>
      <c r="D112" s="0" t="s">
        <v>3198</v>
      </c>
      <c r="E112" s="0" t="s">
        <v>3199</v>
      </c>
      <c r="F112" s="0" t="s">
        <v>2931</v>
      </c>
      <c r="G112" s="0" t="s">
        <v>3200</v>
      </c>
    </row>
    <row customHeight="1" ht="11.25">
      <c r="A113" s="374" t="s">
        <v>16</v>
      </c>
      <c r="B113" s="0" t="s">
        <v>3190</v>
      </c>
      <c r="C113" s="0" t="s">
        <v>3191</v>
      </c>
      <c r="D113" s="0" t="s">
        <v>3190</v>
      </c>
      <c r="E113" s="0" t="s">
        <v>3191</v>
      </c>
      <c r="F113" s="0" t="s">
        <v>2925</v>
      </c>
      <c r="G113" s="0" t="s">
        <v>3201</v>
      </c>
    </row>
    <row customHeight="1" ht="11.25">
      <c r="A114" s="374" t="s">
        <v>16</v>
      </c>
      <c r="B114" s="0" t="s">
        <v>3190</v>
      </c>
      <c r="C114" s="0" t="s">
        <v>3191</v>
      </c>
      <c r="D114" s="0" t="s">
        <v>3202</v>
      </c>
      <c r="E114" s="0" t="s">
        <v>3203</v>
      </c>
      <c r="F114" s="0" t="s">
        <v>2928</v>
      </c>
      <c r="G114" s="0" t="s">
        <v>3204</v>
      </c>
    </row>
    <row customHeight="1" ht="11.25">
      <c r="A115" s="374" t="s">
        <v>16</v>
      </c>
      <c r="B115" s="0" t="s">
        <v>3190</v>
      </c>
      <c r="C115" s="0" t="s">
        <v>3191</v>
      </c>
      <c r="D115" s="0" t="s">
        <v>3205</v>
      </c>
      <c r="E115" s="0" t="s">
        <v>3206</v>
      </c>
      <c r="F115" s="0" t="s">
        <v>2931</v>
      </c>
      <c r="G115" s="0" t="s">
        <v>3207</v>
      </c>
    </row>
    <row customHeight="1" ht="11.25">
      <c r="A116" s="374" t="s">
        <v>16</v>
      </c>
      <c r="B116" s="0" t="s">
        <v>3208</v>
      </c>
      <c r="C116" s="0" t="s">
        <v>3209</v>
      </c>
      <c r="D116" s="0" t="s">
        <v>3210</v>
      </c>
      <c r="E116" s="0" t="s">
        <v>3211</v>
      </c>
      <c r="F116" s="0" t="s">
        <v>2931</v>
      </c>
      <c r="G116" s="0" t="s">
        <v>3212</v>
      </c>
    </row>
    <row customHeight="1" ht="11.25">
      <c r="A117" s="374" t="s">
        <v>16</v>
      </c>
      <c r="B117" s="0" t="s">
        <v>3208</v>
      </c>
      <c r="C117" s="0" t="s">
        <v>3209</v>
      </c>
      <c r="D117" s="0" t="s">
        <v>3213</v>
      </c>
      <c r="E117" s="0" t="s">
        <v>3214</v>
      </c>
      <c r="F117" s="0" t="s">
        <v>2931</v>
      </c>
      <c r="G117" s="0" t="s">
        <v>3215</v>
      </c>
    </row>
    <row customHeight="1" ht="11.25">
      <c r="A118" s="374" t="s">
        <v>16</v>
      </c>
      <c r="B118" s="0" t="s">
        <v>3208</v>
      </c>
      <c r="C118" s="0" t="s">
        <v>3209</v>
      </c>
      <c r="D118" s="0" t="s">
        <v>3216</v>
      </c>
      <c r="E118" s="0" t="s">
        <v>3217</v>
      </c>
      <c r="F118" s="0" t="s">
        <v>2931</v>
      </c>
      <c r="G118" s="0" t="s">
        <v>3218</v>
      </c>
    </row>
    <row customHeight="1" ht="11.25">
      <c r="A119" s="374" t="s">
        <v>16</v>
      </c>
      <c r="B119" s="0" t="s">
        <v>3208</v>
      </c>
      <c r="C119" s="0" t="s">
        <v>3209</v>
      </c>
      <c r="D119" s="0" t="s">
        <v>3219</v>
      </c>
      <c r="E119" s="0" t="s">
        <v>3220</v>
      </c>
      <c r="F119" s="0" t="s">
        <v>2931</v>
      </c>
      <c r="G119" s="0" t="s">
        <v>3221</v>
      </c>
    </row>
    <row customHeight="1" ht="11.25">
      <c r="A120" s="374" t="s">
        <v>16</v>
      </c>
      <c r="B120" s="0" t="s">
        <v>3208</v>
      </c>
      <c r="C120" s="0" t="s">
        <v>3209</v>
      </c>
      <c r="D120" s="0" t="s">
        <v>3222</v>
      </c>
      <c r="E120" s="0" t="s">
        <v>3223</v>
      </c>
      <c r="F120" s="0" t="s">
        <v>2931</v>
      </c>
      <c r="G120" s="0" t="s">
        <v>3224</v>
      </c>
    </row>
    <row customHeight="1" ht="11.25">
      <c r="A121" s="374" t="s">
        <v>16</v>
      </c>
      <c r="B121" s="0" t="s">
        <v>3208</v>
      </c>
      <c r="C121" s="0" t="s">
        <v>3209</v>
      </c>
      <c r="D121" s="0" t="s">
        <v>3208</v>
      </c>
      <c r="E121" s="0" t="s">
        <v>3209</v>
      </c>
      <c r="F121" s="0" t="s">
        <v>2925</v>
      </c>
      <c r="G121" s="0" t="s">
        <v>3225</v>
      </c>
    </row>
    <row customHeight="1" ht="11.25">
      <c r="A122" s="374" t="s">
        <v>16</v>
      </c>
      <c r="B122" s="0" t="s">
        <v>3208</v>
      </c>
      <c r="C122" s="0" t="s">
        <v>3209</v>
      </c>
      <c r="D122" s="0" t="s">
        <v>3226</v>
      </c>
      <c r="E122" s="0" t="s">
        <v>3227</v>
      </c>
      <c r="F122" s="0" t="s">
        <v>2928</v>
      </c>
      <c r="G122" s="0" t="s">
        <v>3228</v>
      </c>
    </row>
    <row customHeight="1" ht="11.25">
      <c r="A123" s="374" t="s">
        <v>16</v>
      </c>
      <c r="B123" s="0" t="s">
        <v>3208</v>
      </c>
      <c r="C123" s="0" t="s">
        <v>3209</v>
      </c>
      <c r="D123" s="0" t="s">
        <v>3229</v>
      </c>
      <c r="E123" s="0" t="s">
        <v>3230</v>
      </c>
      <c r="F123" s="0" t="s">
        <v>2931</v>
      </c>
      <c r="G123" s="0" t="s">
        <v>3231</v>
      </c>
    </row>
    <row customHeight="1" ht="11.25">
      <c r="A124" s="374" t="s">
        <v>16</v>
      </c>
      <c r="B124" s="0" t="s">
        <v>3232</v>
      </c>
      <c r="C124" s="0" t="s">
        <v>3233</v>
      </c>
      <c r="D124" s="0" t="s">
        <v>3234</v>
      </c>
      <c r="E124" s="0" t="s">
        <v>3235</v>
      </c>
      <c r="F124" s="0" t="s">
        <v>2931</v>
      </c>
      <c r="G124" s="0" t="s">
        <v>3236</v>
      </c>
    </row>
    <row customHeight="1" ht="11.25">
      <c r="A125" s="374" t="s">
        <v>16</v>
      </c>
      <c r="B125" s="0" t="s">
        <v>3232</v>
      </c>
      <c r="C125" s="0" t="s">
        <v>3233</v>
      </c>
      <c r="D125" s="0" t="s">
        <v>3237</v>
      </c>
      <c r="E125" s="0" t="s">
        <v>3238</v>
      </c>
      <c r="F125" s="0" t="s">
        <v>2931</v>
      </c>
      <c r="G125" s="0" t="s">
        <v>3239</v>
      </c>
    </row>
    <row customHeight="1" ht="11.25">
      <c r="A126" s="374" t="s">
        <v>16</v>
      </c>
      <c r="B126" s="0" t="s">
        <v>3232</v>
      </c>
      <c r="C126" s="0" t="s">
        <v>3233</v>
      </c>
      <c r="D126" s="0" t="s">
        <v>3240</v>
      </c>
      <c r="E126" s="0" t="s">
        <v>3241</v>
      </c>
      <c r="F126" s="0" t="s">
        <v>2931</v>
      </c>
      <c r="G126" s="0" t="s">
        <v>3242</v>
      </c>
    </row>
    <row customHeight="1" ht="11.25">
      <c r="A127" s="374" t="s">
        <v>16</v>
      </c>
      <c r="B127" s="0" t="s">
        <v>3232</v>
      </c>
      <c r="C127" s="0" t="s">
        <v>3233</v>
      </c>
      <c r="D127" s="0" t="s">
        <v>3243</v>
      </c>
      <c r="E127" s="0" t="s">
        <v>3244</v>
      </c>
      <c r="F127" s="0" t="s">
        <v>2931</v>
      </c>
      <c r="G127" s="0" t="s">
        <v>3245</v>
      </c>
    </row>
    <row customHeight="1" ht="11.25">
      <c r="A128" s="374" t="s">
        <v>16</v>
      </c>
      <c r="B128" s="0" t="s">
        <v>3232</v>
      </c>
      <c r="C128" s="0" t="s">
        <v>3233</v>
      </c>
      <c r="D128" s="0" t="s">
        <v>3232</v>
      </c>
      <c r="E128" s="0" t="s">
        <v>3233</v>
      </c>
      <c r="F128" s="0" t="s">
        <v>2925</v>
      </c>
      <c r="G128" s="0" t="s">
        <v>3246</v>
      </c>
    </row>
    <row customHeight="1" ht="11.25">
      <c r="A129" s="374" t="s">
        <v>16</v>
      </c>
      <c r="B129" s="0" t="s">
        <v>3232</v>
      </c>
      <c r="C129" s="0" t="s">
        <v>3233</v>
      </c>
      <c r="D129" s="0" t="s">
        <v>3247</v>
      </c>
      <c r="E129" s="0" t="s">
        <v>3248</v>
      </c>
      <c r="F129" s="0" t="s">
        <v>2928</v>
      </c>
      <c r="G129" s="0" t="s">
        <v>3249</v>
      </c>
    </row>
    <row customHeight="1" ht="11.25">
      <c r="A130" s="374" t="s">
        <v>16</v>
      </c>
      <c r="B130" s="0" t="s">
        <v>3232</v>
      </c>
      <c r="C130" s="0" t="s">
        <v>3233</v>
      </c>
      <c r="D130" s="0" t="s">
        <v>3250</v>
      </c>
      <c r="E130" s="0" t="s">
        <v>3251</v>
      </c>
      <c r="F130" s="0" t="s">
        <v>2931</v>
      </c>
      <c r="G130" s="0" t="s">
        <v>3252</v>
      </c>
    </row>
    <row customHeight="1" ht="11.25">
      <c r="A131" s="374" t="s">
        <v>16</v>
      </c>
      <c r="B131" s="0" t="s">
        <v>3232</v>
      </c>
      <c r="C131" s="0" t="s">
        <v>3233</v>
      </c>
      <c r="D131" s="0" t="s">
        <v>3253</v>
      </c>
      <c r="E131" s="0" t="s">
        <v>3254</v>
      </c>
      <c r="F131" s="0" t="s">
        <v>2931</v>
      </c>
      <c r="G131" s="0" t="s">
        <v>3255</v>
      </c>
    </row>
    <row customHeight="1" ht="11.25">
      <c r="A132" s="374" t="s">
        <v>16</v>
      </c>
      <c r="B132" s="0" t="s">
        <v>3256</v>
      </c>
      <c r="C132" s="0" t="s">
        <v>3257</v>
      </c>
      <c r="D132" s="0" t="s">
        <v>3258</v>
      </c>
      <c r="E132" s="0" t="s">
        <v>3259</v>
      </c>
      <c r="F132" s="0" t="s">
        <v>2931</v>
      </c>
      <c r="G132" s="0" t="s">
        <v>3260</v>
      </c>
    </row>
    <row customHeight="1" ht="11.25">
      <c r="A133" s="374" t="s">
        <v>16</v>
      </c>
      <c r="B133" s="0" t="s">
        <v>3256</v>
      </c>
      <c r="C133" s="0" t="s">
        <v>3257</v>
      </c>
      <c r="D133" s="0" t="s">
        <v>3261</v>
      </c>
      <c r="E133" s="0" t="s">
        <v>3262</v>
      </c>
      <c r="F133" s="0" t="s">
        <v>2931</v>
      </c>
      <c r="G133" s="0" t="s">
        <v>3263</v>
      </c>
    </row>
    <row customHeight="1" ht="11.25">
      <c r="A134" s="374" t="s">
        <v>16</v>
      </c>
      <c r="B134" s="0" t="s">
        <v>3256</v>
      </c>
      <c r="C134" s="0" t="s">
        <v>3257</v>
      </c>
      <c r="D134" s="0" t="s">
        <v>3264</v>
      </c>
      <c r="E134" s="0" t="s">
        <v>3265</v>
      </c>
      <c r="F134" s="0" t="s">
        <v>2931</v>
      </c>
      <c r="G134" s="0" t="s">
        <v>3266</v>
      </c>
    </row>
    <row customHeight="1" ht="11.25">
      <c r="A135" s="374" t="s">
        <v>16</v>
      </c>
      <c r="B135" s="0" t="s">
        <v>3256</v>
      </c>
      <c r="C135" s="0" t="s">
        <v>3257</v>
      </c>
      <c r="D135" s="0" t="s">
        <v>3267</v>
      </c>
      <c r="E135" s="0" t="s">
        <v>3268</v>
      </c>
      <c r="F135" s="0" t="s">
        <v>2931</v>
      </c>
      <c r="G135" s="0" t="s">
        <v>3269</v>
      </c>
    </row>
    <row customHeight="1" ht="11.25">
      <c r="A136" s="374" t="s">
        <v>16</v>
      </c>
      <c r="B136" s="0" t="s">
        <v>3256</v>
      </c>
      <c r="C136" s="0" t="s">
        <v>3257</v>
      </c>
      <c r="D136" s="0" t="s">
        <v>3256</v>
      </c>
      <c r="E136" s="0" t="s">
        <v>3257</v>
      </c>
      <c r="F136" s="0" t="s">
        <v>2925</v>
      </c>
      <c r="G136" s="0" t="s">
        <v>3270</v>
      </c>
    </row>
    <row customHeight="1" ht="11.25">
      <c r="A137" s="374" t="s">
        <v>16</v>
      </c>
      <c r="B137" s="0" t="s">
        <v>3256</v>
      </c>
      <c r="C137" s="0" t="s">
        <v>3257</v>
      </c>
      <c r="D137" s="0" t="s">
        <v>3271</v>
      </c>
      <c r="E137" s="0" t="s">
        <v>3272</v>
      </c>
      <c r="F137" s="0" t="s">
        <v>2928</v>
      </c>
      <c r="G137" s="0" t="s">
        <v>3273</v>
      </c>
    </row>
    <row customHeight="1" ht="11.25">
      <c r="A138" s="374" t="s">
        <v>16</v>
      </c>
      <c r="B138" s="0" t="s">
        <v>3256</v>
      </c>
      <c r="C138" s="0" t="s">
        <v>3257</v>
      </c>
      <c r="D138" s="0" t="s">
        <v>3274</v>
      </c>
      <c r="E138" s="0" t="s">
        <v>3275</v>
      </c>
      <c r="F138" s="0" t="s">
        <v>2931</v>
      </c>
      <c r="G138" s="0" t="s">
        <v>3276</v>
      </c>
    </row>
    <row customHeight="1" ht="11.25">
      <c r="A139" s="374" t="s">
        <v>16</v>
      </c>
      <c r="B139" s="0" t="s">
        <v>3277</v>
      </c>
      <c r="C139" s="0" t="s">
        <v>3278</v>
      </c>
      <c r="D139" s="0" t="s">
        <v>3279</v>
      </c>
      <c r="E139" s="0" t="s">
        <v>3280</v>
      </c>
      <c r="F139" s="0" t="s">
        <v>2931</v>
      </c>
      <c r="G139" s="0" t="s">
        <v>3281</v>
      </c>
    </row>
    <row customHeight="1" ht="11.25">
      <c r="A140" s="374" t="s">
        <v>16</v>
      </c>
      <c r="B140" s="0" t="s">
        <v>3277</v>
      </c>
      <c r="C140" s="0" t="s">
        <v>3278</v>
      </c>
      <c r="D140" s="0" t="s">
        <v>3282</v>
      </c>
      <c r="E140" s="0" t="s">
        <v>3283</v>
      </c>
      <c r="F140" s="0" t="s">
        <v>2931</v>
      </c>
      <c r="G140" s="0" t="s">
        <v>3284</v>
      </c>
    </row>
    <row customHeight="1" ht="11.25">
      <c r="A141" s="374" t="s">
        <v>16</v>
      </c>
      <c r="B141" s="0" t="s">
        <v>3277</v>
      </c>
      <c r="C141" s="0" t="s">
        <v>3278</v>
      </c>
      <c r="D141" s="0" t="s">
        <v>3285</v>
      </c>
      <c r="E141" s="0" t="s">
        <v>3286</v>
      </c>
      <c r="F141" s="0" t="s">
        <v>2928</v>
      </c>
      <c r="G141" s="0" t="s">
        <v>3287</v>
      </c>
    </row>
    <row customHeight="1" ht="11.25">
      <c r="A142" s="374" t="s">
        <v>16</v>
      </c>
      <c r="B142" s="0" t="s">
        <v>3277</v>
      </c>
      <c r="C142" s="0" t="s">
        <v>3278</v>
      </c>
      <c r="D142" s="0" t="s">
        <v>3288</v>
      </c>
      <c r="E142" s="0" t="s">
        <v>3289</v>
      </c>
      <c r="F142" s="0" t="s">
        <v>2931</v>
      </c>
      <c r="G142" s="0" t="s">
        <v>3290</v>
      </c>
    </row>
    <row customHeight="1" ht="11.25">
      <c r="A143" s="374" t="s">
        <v>16</v>
      </c>
      <c r="B143" s="0" t="s">
        <v>3277</v>
      </c>
      <c r="C143" s="0" t="s">
        <v>3278</v>
      </c>
      <c r="D143" s="0" t="s">
        <v>3291</v>
      </c>
      <c r="E143" s="0" t="s">
        <v>3292</v>
      </c>
      <c r="F143" s="0" t="s">
        <v>2931</v>
      </c>
      <c r="G143" s="0" t="s">
        <v>3293</v>
      </c>
    </row>
    <row customHeight="1" ht="11.25">
      <c r="A144" s="374" t="s">
        <v>16</v>
      </c>
      <c r="B144" s="0" t="s">
        <v>3277</v>
      </c>
      <c r="C144" s="0" t="s">
        <v>3278</v>
      </c>
      <c r="D144" s="0" t="s">
        <v>3277</v>
      </c>
      <c r="E144" s="0" t="s">
        <v>3278</v>
      </c>
      <c r="F144" s="0" t="s">
        <v>2925</v>
      </c>
      <c r="G144" s="0" t="s">
        <v>3294</v>
      </c>
    </row>
    <row customHeight="1" ht="11.25">
      <c r="A145" s="374" t="s">
        <v>16</v>
      </c>
      <c r="B145" s="0" t="s">
        <v>3277</v>
      </c>
      <c r="C145" s="0" t="s">
        <v>3278</v>
      </c>
      <c r="D145" s="0" t="s">
        <v>3295</v>
      </c>
      <c r="E145" s="0" t="s">
        <v>3296</v>
      </c>
      <c r="F145" s="0" t="s">
        <v>2931</v>
      </c>
      <c r="G145" s="0" t="s">
        <v>3297</v>
      </c>
    </row>
    <row customHeight="1" ht="11.25">
      <c r="A146" s="374" t="s">
        <v>16</v>
      </c>
      <c r="B146" s="0" t="s">
        <v>3298</v>
      </c>
      <c r="C146" s="0" t="s">
        <v>3299</v>
      </c>
      <c r="D146" s="0" t="s">
        <v>3300</v>
      </c>
      <c r="E146" s="0" t="s">
        <v>3301</v>
      </c>
      <c r="F146" s="0" t="s">
        <v>2931</v>
      </c>
      <c r="G146" s="0" t="s">
        <v>3302</v>
      </c>
    </row>
    <row customHeight="1" ht="11.25">
      <c r="A147" s="374" t="s">
        <v>16</v>
      </c>
      <c r="B147" s="0" t="s">
        <v>3298</v>
      </c>
      <c r="C147" s="0" t="s">
        <v>3299</v>
      </c>
      <c r="D147" s="0" t="s">
        <v>3025</v>
      </c>
      <c r="E147" s="0" t="s">
        <v>3303</v>
      </c>
      <c r="F147" s="0" t="s">
        <v>2931</v>
      </c>
      <c r="G147" s="0" t="s">
        <v>3304</v>
      </c>
    </row>
    <row customHeight="1" ht="11.25">
      <c r="A148" s="374" t="s">
        <v>16</v>
      </c>
      <c r="B148" s="0" t="s">
        <v>3298</v>
      </c>
      <c r="C148" s="0" t="s">
        <v>3299</v>
      </c>
      <c r="D148" s="0" t="s">
        <v>3305</v>
      </c>
      <c r="E148" s="0" t="s">
        <v>3306</v>
      </c>
      <c r="F148" s="0" t="s">
        <v>2931</v>
      </c>
      <c r="G148" s="0" t="s">
        <v>3307</v>
      </c>
    </row>
    <row customHeight="1" ht="11.25">
      <c r="A149" s="374" t="s">
        <v>16</v>
      </c>
      <c r="B149" s="0" t="s">
        <v>3298</v>
      </c>
      <c r="C149" s="0" t="s">
        <v>3299</v>
      </c>
      <c r="D149" s="0" t="s">
        <v>3308</v>
      </c>
      <c r="E149" s="0" t="s">
        <v>3309</v>
      </c>
      <c r="F149" s="0" t="s">
        <v>2931</v>
      </c>
      <c r="G149" s="0" t="s">
        <v>3310</v>
      </c>
    </row>
    <row customHeight="1" ht="11.25">
      <c r="A150" s="374" t="s">
        <v>16</v>
      </c>
      <c r="B150" s="0" t="s">
        <v>3298</v>
      </c>
      <c r="C150" s="0" t="s">
        <v>3299</v>
      </c>
      <c r="D150" s="0" t="s">
        <v>3311</v>
      </c>
      <c r="E150" s="0" t="s">
        <v>3312</v>
      </c>
      <c r="F150" s="0" t="s">
        <v>2931</v>
      </c>
      <c r="G150" s="0" t="s">
        <v>3313</v>
      </c>
    </row>
    <row customHeight="1" ht="11.25">
      <c r="A151" s="374" t="s">
        <v>16</v>
      </c>
      <c r="B151" s="0" t="s">
        <v>3298</v>
      </c>
      <c r="C151" s="0" t="s">
        <v>3299</v>
      </c>
      <c r="D151" s="0" t="s">
        <v>3314</v>
      </c>
      <c r="E151" s="0" t="s">
        <v>3315</v>
      </c>
      <c r="F151" s="0" t="s">
        <v>2931</v>
      </c>
      <c r="G151" s="0" t="s">
        <v>3316</v>
      </c>
    </row>
    <row customHeight="1" ht="11.25">
      <c r="A152" s="374" t="s">
        <v>16</v>
      </c>
      <c r="B152" s="0" t="s">
        <v>3298</v>
      </c>
      <c r="C152" s="0" t="s">
        <v>3299</v>
      </c>
      <c r="D152" s="0" t="s">
        <v>3317</v>
      </c>
      <c r="E152" s="0" t="s">
        <v>3318</v>
      </c>
      <c r="F152" s="0" t="s">
        <v>2931</v>
      </c>
      <c r="G152" s="0" t="s">
        <v>3319</v>
      </c>
    </row>
    <row customHeight="1" ht="11.25">
      <c r="A153" s="374" t="s">
        <v>16</v>
      </c>
      <c r="B153" s="0" t="s">
        <v>3298</v>
      </c>
      <c r="C153" s="0" t="s">
        <v>3299</v>
      </c>
      <c r="D153" s="0" t="s">
        <v>3298</v>
      </c>
      <c r="E153" s="0" t="s">
        <v>3299</v>
      </c>
      <c r="F153" s="0" t="s">
        <v>2925</v>
      </c>
      <c r="G153" s="0" t="s">
        <v>3320</v>
      </c>
    </row>
    <row customHeight="1" ht="11.25">
      <c r="A154" s="374" t="s">
        <v>16</v>
      </c>
      <c r="B154" s="0" t="s">
        <v>3298</v>
      </c>
      <c r="C154" s="0" t="s">
        <v>3299</v>
      </c>
      <c r="D154" s="0" t="s">
        <v>3321</v>
      </c>
      <c r="E154" s="0" t="s">
        <v>3322</v>
      </c>
      <c r="F154" s="0" t="s">
        <v>2928</v>
      </c>
      <c r="G154" s="0" t="s">
        <v>3323</v>
      </c>
    </row>
    <row customHeight="1" ht="11.25">
      <c r="A155" s="374" t="s">
        <v>16</v>
      </c>
      <c r="B155" s="0" t="s">
        <v>3324</v>
      </c>
      <c r="C155" s="0" t="s">
        <v>3325</v>
      </c>
      <c r="D155" s="0" t="s">
        <v>3326</v>
      </c>
      <c r="E155" s="0" t="s">
        <v>3327</v>
      </c>
      <c r="F155" s="0" t="s">
        <v>2931</v>
      </c>
      <c r="G155" s="0" t="s">
        <v>3328</v>
      </c>
    </row>
    <row customHeight="1" ht="11.25">
      <c r="A156" s="374" t="s">
        <v>16</v>
      </c>
      <c r="B156" s="0" t="s">
        <v>3324</v>
      </c>
      <c r="C156" s="0" t="s">
        <v>3325</v>
      </c>
      <c r="D156" s="0" t="s">
        <v>3329</v>
      </c>
      <c r="E156" s="0" t="s">
        <v>3330</v>
      </c>
      <c r="F156" s="0" t="s">
        <v>2931</v>
      </c>
      <c r="G156" s="0" t="s">
        <v>3331</v>
      </c>
    </row>
    <row customHeight="1" ht="11.25">
      <c r="A157" s="374" t="s">
        <v>16</v>
      </c>
      <c r="B157" s="0" t="s">
        <v>3324</v>
      </c>
      <c r="C157" s="0" t="s">
        <v>3325</v>
      </c>
      <c r="D157" s="0" t="s">
        <v>3332</v>
      </c>
      <c r="E157" s="0" t="s">
        <v>3333</v>
      </c>
      <c r="F157" s="0" t="s">
        <v>2931</v>
      </c>
      <c r="G157" s="0" t="s">
        <v>3334</v>
      </c>
    </row>
    <row customHeight="1" ht="11.25">
      <c r="A158" s="374" t="s">
        <v>16</v>
      </c>
      <c r="B158" s="0" t="s">
        <v>3324</v>
      </c>
      <c r="C158" s="0" t="s">
        <v>3325</v>
      </c>
      <c r="D158" s="0" t="s">
        <v>3335</v>
      </c>
      <c r="E158" s="0" t="s">
        <v>3336</v>
      </c>
      <c r="F158" s="0" t="s">
        <v>2931</v>
      </c>
      <c r="G158" s="0" t="s">
        <v>3337</v>
      </c>
    </row>
    <row customHeight="1" ht="11.25">
      <c r="A159" s="374" t="s">
        <v>16</v>
      </c>
      <c r="B159" s="0" t="s">
        <v>3324</v>
      </c>
      <c r="C159" s="0" t="s">
        <v>3325</v>
      </c>
      <c r="D159" s="0" t="s">
        <v>3338</v>
      </c>
      <c r="E159" s="0" t="s">
        <v>3339</v>
      </c>
      <c r="F159" s="0" t="s">
        <v>2931</v>
      </c>
      <c r="G159" s="0" t="s">
        <v>3340</v>
      </c>
    </row>
    <row customHeight="1" ht="11.25">
      <c r="A160" s="374" t="s">
        <v>16</v>
      </c>
      <c r="B160" s="0" t="s">
        <v>3324</v>
      </c>
      <c r="C160" s="0" t="s">
        <v>3325</v>
      </c>
      <c r="D160" s="0" t="s">
        <v>3341</v>
      </c>
      <c r="E160" s="0" t="s">
        <v>3342</v>
      </c>
      <c r="F160" s="0" t="s">
        <v>2931</v>
      </c>
      <c r="G160" s="0" t="s">
        <v>3343</v>
      </c>
    </row>
    <row customHeight="1" ht="11.25">
      <c r="A161" s="374" t="s">
        <v>16</v>
      </c>
      <c r="B161" s="0" t="s">
        <v>3324</v>
      </c>
      <c r="C161" s="0" t="s">
        <v>3325</v>
      </c>
      <c r="D161" s="0" t="s">
        <v>3344</v>
      </c>
      <c r="E161" s="0" t="s">
        <v>3345</v>
      </c>
      <c r="F161" s="0" t="s">
        <v>2931</v>
      </c>
      <c r="G161" s="0" t="s">
        <v>3346</v>
      </c>
    </row>
    <row customHeight="1" ht="11.25">
      <c r="A162" s="374" t="s">
        <v>16</v>
      </c>
      <c r="B162" s="0" t="s">
        <v>3324</v>
      </c>
      <c r="C162" s="0" t="s">
        <v>3325</v>
      </c>
      <c r="D162" s="0" t="s">
        <v>3347</v>
      </c>
      <c r="E162" s="0" t="s">
        <v>3348</v>
      </c>
      <c r="F162" s="0" t="s">
        <v>2931</v>
      </c>
      <c r="G162" s="0" t="s">
        <v>3349</v>
      </c>
    </row>
    <row customHeight="1" ht="11.25">
      <c r="A163" s="374" t="s">
        <v>16</v>
      </c>
      <c r="B163" s="0" t="s">
        <v>3324</v>
      </c>
      <c r="C163" s="0" t="s">
        <v>3325</v>
      </c>
      <c r="D163" s="0" t="s">
        <v>3350</v>
      </c>
      <c r="E163" s="0" t="s">
        <v>3351</v>
      </c>
      <c r="F163" s="0" t="s">
        <v>2931</v>
      </c>
      <c r="G163" s="0" t="s">
        <v>3352</v>
      </c>
    </row>
    <row customHeight="1" ht="11.25">
      <c r="A164" s="374" t="s">
        <v>16</v>
      </c>
      <c r="B164" s="0" t="s">
        <v>3324</v>
      </c>
      <c r="C164" s="0" t="s">
        <v>3325</v>
      </c>
      <c r="D164" s="0" t="s">
        <v>3324</v>
      </c>
      <c r="E164" s="0" t="s">
        <v>3325</v>
      </c>
      <c r="F164" s="0" t="s">
        <v>2925</v>
      </c>
      <c r="G164" s="0" t="s">
        <v>3353</v>
      </c>
    </row>
    <row customHeight="1" ht="11.25">
      <c r="A165" s="374" t="s">
        <v>16</v>
      </c>
      <c r="B165" s="0" t="s">
        <v>3324</v>
      </c>
      <c r="C165" s="0" t="s">
        <v>3325</v>
      </c>
      <c r="D165" s="0" t="s">
        <v>3354</v>
      </c>
      <c r="E165" s="0" t="s">
        <v>3355</v>
      </c>
      <c r="F165" s="0" t="s">
        <v>2928</v>
      </c>
      <c r="G165" s="0" t="s">
        <v>3356</v>
      </c>
    </row>
    <row customHeight="1" ht="11.25">
      <c r="A166" s="374" t="s">
        <v>16</v>
      </c>
      <c r="B166" s="0" t="s">
        <v>99</v>
      </c>
      <c r="C166" s="0" t="s">
        <v>100</v>
      </c>
      <c r="D166" s="0" t="s">
        <v>99</v>
      </c>
      <c r="E166" s="0" t="s">
        <v>100</v>
      </c>
      <c r="F166" s="0" t="s">
        <v>3357</v>
      </c>
      <c r="G166" s="0" t="s">
        <v>98</v>
      </c>
    </row>
    <row customHeight="1" ht="11.25">
      <c r="A167" s="374" t="s">
        <v>16</v>
      </c>
      <c r="B167" s="0" t="s">
        <v>3358</v>
      </c>
      <c r="C167" s="0" t="s">
        <v>3359</v>
      </c>
      <c r="D167" s="0" t="s">
        <v>3358</v>
      </c>
      <c r="E167" s="0" t="s">
        <v>3359</v>
      </c>
      <c r="F167" s="0" t="s">
        <v>3357</v>
      </c>
      <c r="G167" s="0" t="s">
        <v>3360</v>
      </c>
    </row>
    <row customHeight="1" ht="11.25">
      <c r="A168" s="374" t="s">
        <v>16</v>
      </c>
      <c r="B168" s="0" t="s">
        <v>3361</v>
      </c>
      <c r="C168" s="0" t="s">
        <v>3362</v>
      </c>
      <c r="D168" s="0" t="s">
        <v>3361</v>
      </c>
      <c r="E168" s="0" t="s">
        <v>3362</v>
      </c>
      <c r="F168" s="0" t="s">
        <v>3357</v>
      </c>
      <c r="G168" s="0" t="s">
        <v>3363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C13D9-26F8-3B57-9624-78D085A9952D}"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3364</v>
      </c>
      <c r="B1" s="836" t="s">
        <v>3365</v>
      </c>
      <c r="C1" s="1160" t="s">
        <v>3366</v>
      </c>
      <c r="D1" s="836" t="s">
        <v>3367</v>
      </c>
      <c r="E1" s="836" t="s">
        <v>3368</v>
      </c>
      <c r="F1" s="1160" t="s">
        <v>3369</v>
      </c>
      <c r="G1" s="1160" t="s">
        <v>3370</v>
      </c>
      <c r="H1" s="1160" t="s">
        <v>3371</v>
      </c>
      <c r="I1" s="1160" t="s">
        <v>3372</v>
      </c>
    </row>
    <row customHeight="1" ht="11.25">
      <c r="A2" s="1692" t="s">
        <v>108</v>
      </c>
      <c r="B2" s="1692" t="s">
        <v>3373</v>
      </c>
      <c r="C2" s="1692" t="s">
        <v>28</v>
      </c>
      <c r="D2" s="1692" t="s">
        <v>3374</v>
      </c>
      <c r="E2" s="1692" t="s">
        <v>3375</v>
      </c>
      <c r="F2" s="1692" t="s">
        <v>28</v>
      </c>
      <c r="G2" s="1692" t="s">
        <v>28</v>
      </c>
      <c r="H2" s="1692" t="s">
        <v>28</v>
      </c>
      <c r="I2" s="1692" t="s">
        <v>28</v>
      </c>
    </row>
    <row customHeight="1" ht="11.25">
      <c r="A3" s="1692" t="s">
        <v>109</v>
      </c>
      <c r="B3" s="1692" t="s">
        <v>3376</v>
      </c>
      <c r="C3" s="1692" t="s">
        <v>28</v>
      </c>
      <c r="D3" s="1692" t="s">
        <v>3377</v>
      </c>
      <c r="E3" s="1692" t="s">
        <v>3378</v>
      </c>
      <c r="F3" s="1692" t="s">
        <v>28</v>
      </c>
      <c r="G3" s="1692" t="s">
        <v>28</v>
      </c>
      <c r="H3" s="1692" t="s">
        <v>28</v>
      </c>
      <c r="I3"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08095-84F5-FA85-6CBF-592CB7D87C9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89BA25-B6FC-0DFC-3767-E8A895E578B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355</v>
      </c>
      <c r="I1" s="2218"/>
      <c r="J1" s="2218"/>
      <c r="K1" s="2218"/>
      <c r="L1" s="2218"/>
      <c r="M1" s="2218"/>
      <c r="N1" s="2218"/>
      <c r="O1" s="2218"/>
      <c r="P1" s="2218"/>
      <c r="Q1" s="2218"/>
      <c r="R1" s="2218"/>
      <c r="T1" s="2218" t="s">
        <v>356</v>
      </c>
      <c r="U1" s="2218"/>
      <c r="V1" s="2218"/>
      <c r="X1" s="2218" t="s">
        <v>357</v>
      </c>
      <c r="Y1" s="2218"/>
      <c r="Z1" s="2218"/>
      <c r="AB1" s="2218" t="s">
        <v>358</v>
      </c>
      <c r="AC1" s="2218"/>
      <c r="AT1" s="448" t="s">
        <v>14</v>
      </c>
    </row>
    <row customHeight="1" ht="14.25" hidden="1">
      <c r="AT2" s="448">
        <v>0</v>
      </c>
    </row>
    <row s="1614" customFormat="1" customHeight="1" ht="5.25">
      <c r="C3" s="702"/>
      <c r="D3" s="703"/>
      <c r="E3" s="703"/>
      <c r="F3" s="703"/>
      <c r="G3" s="703"/>
      <c r="H3" s="703" t="s">
        <v>359</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"Ресурс"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304</v>
      </c>
      <c r="AF7" s="2224" t="s">
        <v>304</v>
      </c>
      <c r="AG7" s="2224" t="s">
        <v>304</v>
      </c>
      <c r="AH7" s="2224" t="s">
        <v>304</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360</v>
      </c>
      <c r="I8" s="2227" t="s">
        <v>361</v>
      </c>
      <c r="J8" s="2224" t="s">
        <v>362</v>
      </c>
      <c r="K8" s="2224"/>
      <c r="L8" s="2224"/>
      <c r="M8" s="2219"/>
      <c r="N8" s="2224" t="s">
        <v>363</v>
      </c>
      <c r="O8" s="2224"/>
      <c r="P8" s="2224" t="s">
        <v>364</v>
      </c>
      <c r="Q8" s="2224"/>
      <c r="R8" s="2231" t="s">
        <v>365</v>
      </c>
      <c r="S8" s="825"/>
      <c r="T8" s="2229" t="s">
        <v>366</v>
      </c>
      <c r="U8" s="2229" t="s">
        <v>367</v>
      </c>
      <c r="V8" s="2229" t="s">
        <v>368</v>
      </c>
      <c r="W8" s="827"/>
      <c r="X8" s="2229" t="s">
        <v>369</v>
      </c>
      <c r="Y8" s="2229" t="s">
        <v>370</v>
      </c>
      <c r="Z8" s="2229" t="s">
        <v>371</v>
      </c>
      <c r="AA8" s="827"/>
      <c r="AB8" s="2229" t="s">
        <v>372</v>
      </c>
      <c r="AC8" s="2229" t="s">
        <v>365</v>
      </c>
      <c r="AD8" s="827"/>
      <c r="AE8" s="2224"/>
      <c r="AF8" s="2224"/>
      <c r="AG8" s="2224"/>
      <c r="AH8" s="2224"/>
      <c r="AT8" s="448">
        <v>26</v>
      </c>
    </row>
    <row customHeight="1" ht="46.199999999999996">
      <c r="C9" s="451"/>
      <c r="D9" s="2128"/>
      <c r="E9" s="2224"/>
      <c r="F9" s="2224"/>
      <c r="G9" s="830"/>
      <c r="H9" s="2226"/>
      <c r="I9" s="2228"/>
      <c r="J9" s="426" t="s">
        <v>373</v>
      </c>
      <c r="K9" s="426" t="s">
        <v>374</v>
      </c>
      <c r="L9" s="426" t="s">
        <v>375</v>
      </c>
      <c r="M9" s="432" t="s">
        <v>376</v>
      </c>
      <c r="N9" s="426" t="s">
        <v>377</v>
      </c>
      <c r="O9" s="426" t="s">
        <v>376</v>
      </c>
      <c r="P9" s="426" t="s">
        <v>378</v>
      </c>
      <c r="Q9" s="426" t="s">
        <v>376</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379</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380</v>
      </c>
      <c r="AF12" s="2222" t="s">
        <v>381</v>
      </c>
      <c r="AG12" s="2222" t="s">
        <v>382</v>
      </c>
      <c r="AH12" s="2222" t="s">
        <v>383</v>
      </c>
      <c r="AI12" s="448"/>
      <c r="AM12" s="512"/>
      <c r="AP12" s="501" t="s">
        <v>384</v>
      </c>
      <c r="AQ12" s="501" t="s">
        <v>384</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3EC37-EB9E-B74F-00FE-4F556847E64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3379</v>
      </c>
    </row>
    <row customHeight="1" ht="11.25">
      <c r="A2" s="184" t="s">
        <v>97</v>
      </c>
      <c r="B2" s="184" t="s">
        <v>3380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A83A06-52BE-7036-E2A7-D239ED9145B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3381</v>
      </c>
      <c r="B1" s="836" t="s">
        <v>3382</v>
      </c>
    </row>
    <row customHeight="1" ht="11.25">
      <c r="A2" s="836">
        <v>4213775</v>
      </c>
      <c r="B2" s="836" t="s">
        <v>1232</v>
      </c>
    </row>
    <row customHeight="1" ht="11.25">
      <c r="A3" s="836">
        <v>4213784</v>
      </c>
      <c r="B3" s="836" t="s">
        <v>1267</v>
      </c>
    </row>
    <row customHeight="1" ht="11.25">
      <c r="A4" s="836">
        <v>4213781</v>
      </c>
      <c r="B4" s="836" t="s">
        <v>1260</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1400</v>
      </c>
    </row>
    <row customHeight="1" ht="11.25">
      <c r="A10" s="836">
        <v>4213783</v>
      </c>
      <c r="B10" s="836" t="s">
        <v>1415</v>
      </c>
    </row>
    <row customHeight="1" ht="11.25">
      <c r="A11" s="836">
        <v>4213782</v>
      </c>
      <c r="B11" s="836"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D34BB-88AA-97FF-0512-B4F64AD8ECAD}"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3381</v>
      </c>
      <c r="B1" s="836" t="s">
        <v>3383</v>
      </c>
    </row>
    <row customHeight="1" ht="11.25">
      <c r="A2" s="836" t="s">
        <v>3384</v>
      </c>
      <c r="B2" s="836" t="s">
        <v>1515</v>
      </c>
    </row>
    <row customHeight="1" ht="11.25">
      <c r="A3" s="836" t="s">
        <v>3385</v>
      </c>
      <c r="B3" s="836" t="s">
        <v>1525</v>
      </c>
    </row>
    <row customHeight="1" ht="11.25">
      <c r="A4" s="836" t="s">
        <v>3386</v>
      </c>
      <c r="B4" s="836" t="s">
        <v>1534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FCF69-E148-B327-8AC7-F39C7A6C158F}" mc:Ignorable="x14ac xr xr2 xr3">
  <sheetPr>
    <tabColor rgb="FFFFCC99"/>
  </sheetPr>
  <dimension ref="A1:G168"/>
  <sheetViews>
    <sheetView topLeftCell="A1" showGridLines="0" workbookViewId="0">
      <selection activeCell="A1" sqref="A1"/>
    </sheetView>
  </sheetViews>
  <sheetFormatPr customHeight="1" defaultRowHeight="11.25"/>
  <sheetData>
    <row customHeight="1" ht="11.25">
      <c r="A1" s="374" t="s">
        <v>2916</v>
      </c>
      <c r="B1" s="374" t="s">
        <v>2917</v>
      </c>
      <c r="C1" s="374" t="s">
        <v>2918</v>
      </c>
      <c r="D1" s="374" t="s">
        <v>2919</v>
      </c>
      <c r="E1" s="0" t="s">
        <v>2920</v>
      </c>
      <c r="F1" s="0" t="s">
        <v>2921</v>
      </c>
      <c r="G1" s="0" t="s">
        <v>2922</v>
      </c>
    </row>
    <row customHeight="1" ht="11.25">
      <c r="A2" s="0" t="s">
        <v>16</v>
      </c>
      <c r="B2" s="0" t="s">
        <v>2923</v>
      </c>
      <c r="C2" s="0" t="s">
        <v>2924</v>
      </c>
      <c r="D2" s="0" t="s">
        <v>2923</v>
      </c>
      <c r="E2" s="0" t="s">
        <v>2924</v>
      </c>
      <c r="F2" s="0" t="s">
        <v>2925</v>
      </c>
      <c r="G2" s="0" t="s">
        <v>108</v>
      </c>
    </row>
    <row customHeight="1" ht="11.25">
      <c r="A3" s="0" t="s">
        <v>16</v>
      </c>
      <c r="B3" s="0" t="s">
        <v>2923</v>
      </c>
      <c r="C3" s="0" t="s">
        <v>2924</v>
      </c>
      <c r="D3" s="0" t="s">
        <v>2926</v>
      </c>
      <c r="E3" s="0" t="s">
        <v>2927</v>
      </c>
      <c r="F3" s="0" t="s">
        <v>2928</v>
      </c>
      <c r="G3" s="0" t="s">
        <v>109</v>
      </c>
    </row>
    <row customHeight="1" ht="11.25">
      <c r="A4" s="0" t="s">
        <v>16</v>
      </c>
      <c r="B4" s="0" t="s">
        <v>2923</v>
      </c>
      <c r="C4" s="0" t="s">
        <v>2924</v>
      </c>
      <c r="D4" s="0" t="s">
        <v>2929</v>
      </c>
      <c r="E4" s="0" t="s">
        <v>2930</v>
      </c>
      <c r="F4" s="0" t="s">
        <v>2931</v>
      </c>
      <c r="G4" s="0" t="s">
        <v>89</v>
      </c>
    </row>
    <row customHeight="1" ht="11.25">
      <c r="A5" s="0" t="s">
        <v>16</v>
      </c>
      <c r="B5" s="0" t="s">
        <v>2923</v>
      </c>
      <c r="C5" s="0" t="s">
        <v>2924</v>
      </c>
      <c r="D5" s="0" t="s">
        <v>2932</v>
      </c>
      <c r="E5" s="0" t="s">
        <v>2933</v>
      </c>
      <c r="F5" s="0" t="s">
        <v>2931</v>
      </c>
      <c r="G5" s="0" t="s">
        <v>90</v>
      </c>
    </row>
    <row customHeight="1" ht="11.25">
      <c r="A6" s="0" t="s">
        <v>16</v>
      </c>
      <c r="B6" s="0" t="s">
        <v>2923</v>
      </c>
      <c r="C6" s="0" t="s">
        <v>2924</v>
      </c>
      <c r="D6" s="0" t="s">
        <v>2934</v>
      </c>
      <c r="E6" s="0" t="s">
        <v>2935</v>
      </c>
      <c r="F6" s="0" t="s">
        <v>2931</v>
      </c>
      <c r="G6" s="0" t="s">
        <v>110</v>
      </c>
    </row>
    <row customHeight="1" ht="11.25">
      <c r="A7" s="0" t="s">
        <v>16</v>
      </c>
      <c r="B7" s="0" t="s">
        <v>2923</v>
      </c>
      <c r="C7" s="0" t="s">
        <v>2924</v>
      </c>
      <c r="D7" s="0" t="s">
        <v>2936</v>
      </c>
      <c r="E7" s="0" t="s">
        <v>2937</v>
      </c>
      <c r="F7" s="0" t="s">
        <v>2931</v>
      </c>
      <c r="G7" s="0" t="s">
        <v>91</v>
      </c>
    </row>
    <row customHeight="1" ht="11.25">
      <c r="A8" s="0" t="s">
        <v>16</v>
      </c>
      <c r="B8" s="0" t="s">
        <v>2938</v>
      </c>
      <c r="C8" s="0" t="s">
        <v>2939</v>
      </c>
      <c r="D8" s="0" t="s">
        <v>2938</v>
      </c>
      <c r="E8" s="0" t="s">
        <v>2939</v>
      </c>
      <c r="F8" s="0" t="s">
        <v>2925</v>
      </c>
      <c r="G8" s="0" t="s">
        <v>92</v>
      </c>
    </row>
    <row customHeight="1" ht="11.25">
      <c r="A9" s="0" t="s">
        <v>16</v>
      </c>
      <c r="B9" s="0" t="s">
        <v>2938</v>
      </c>
      <c r="C9" s="0" t="s">
        <v>2939</v>
      </c>
      <c r="D9" s="0" t="s">
        <v>2940</v>
      </c>
      <c r="E9" s="0" t="s">
        <v>2941</v>
      </c>
      <c r="F9" s="0" t="s">
        <v>2942</v>
      </c>
      <c r="G9" s="0" t="s">
        <v>111</v>
      </c>
    </row>
    <row customHeight="1" ht="11.25">
      <c r="A10" s="0" t="s">
        <v>16</v>
      </c>
      <c r="B10" s="0" t="s">
        <v>2938</v>
      </c>
      <c r="C10" s="0" t="s">
        <v>2939</v>
      </c>
      <c r="D10" s="0" t="s">
        <v>2943</v>
      </c>
      <c r="E10" s="0" t="s">
        <v>2944</v>
      </c>
      <c r="F10" s="0" t="s">
        <v>2928</v>
      </c>
      <c r="G10" s="0" t="s">
        <v>147</v>
      </c>
    </row>
    <row customHeight="1" ht="11.25">
      <c r="A11" s="0" t="s">
        <v>16</v>
      </c>
      <c r="B11" s="0" t="s">
        <v>2938</v>
      </c>
      <c r="C11" s="0" t="s">
        <v>2939</v>
      </c>
      <c r="D11" s="0" t="s">
        <v>2945</v>
      </c>
      <c r="E11" s="0" t="s">
        <v>2946</v>
      </c>
      <c r="F11" s="0" t="s">
        <v>2931</v>
      </c>
      <c r="G11" s="0" t="s">
        <v>148</v>
      </c>
    </row>
    <row customHeight="1" ht="11.25">
      <c r="A12" s="0" t="s">
        <v>16</v>
      </c>
      <c r="B12" s="0" t="s">
        <v>2938</v>
      </c>
      <c r="C12" s="0" t="s">
        <v>2939</v>
      </c>
      <c r="D12" s="0" t="s">
        <v>2947</v>
      </c>
      <c r="E12" s="0" t="s">
        <v>2948</v>
      </c>
      <c r="F12" s="0" t="s">
        <v>2931</v>
      </c>
      <c r="G12" s="0" t="s">
        <v>149</v>
      </c>
    </row>
    <row customHeight="1" ht="11.25">
      <c r="A13" s="0" t="s">
        <v>16</v>
      </c>
      <c r="B13" s="0" t="s">
        <v>2938</v>
      </c>
      <c r="C13" s="0" t="s">
        <v>2939</v>
      </c>
      <c r="D13" s="0" t="s">
        <v>2949</v>
      </c>
      <c r="E13" s="0" t="s">
        <v>2950</v>
      </c>
      <c r="F13" s="0" t="s">
        <v>2928</v>
      </c>
      <c r="G13" s="0" t="s">
        <v>150</v>
      </c>
    </row>
    <row customHeight="1" ht="11.25">
      <c r="A14" s="0" t="s">
        <v>16</v>
      </c>
      <c r="B14" s="0" t="s">
        <v>2938</v>
      </c>
      <c r="C14" s="0" t="s">
        <v>2939</v>
      </c>
      <c r="D14" s="0" t="s">
        <v>2951</v>
      </c>
      <c r="E14" s="0" t="s">
        <v>2952</v>
      </c>
      <c r="F14" s="0" t="s">
        <v>2928</v>
      </c>
      <c r="G14" s="0" t="s">
        <v>151</v>
      </c>
    </row>
    <row customHeight="1" ht="11.25">
      <c r="A15" s="0" t="s">
        <v>16</v>
      </c>
      <c r="B15" s="0" t="s">
        <v>2938</v>
      </c>
      <c r="C15" s="0" t="s">
        <v>2939</v>
      </c>
      <c r="D15" s="0" t="s">
        <v>2953</v>
      </c>
      <c r="E15" s="0" t="s">
        <v>2954</v>
      </c>
      <c r="F15" s="0" t="s">
        <v>2931</v>
      </c>
      <c r="G15" s="0" t="s">
        <v>152</v>
      </c>
    </row>
    <row customHeight="1" ht="11.25">
      <c r="A16" s="0" t="s">
        <v>16</v>
      </c>
      <c r="B16" s="0" t="s">
        <v>2938</v>
      </c>
      <c r="C16" s="0" t="s">
        <v>2939</v>
      </c>
      <c r="D16" s="0" t="s">
        <v>2955</v>
      </c>
      <c r="E16" s="0" t="s">
        <v>2956</v>
      </c>
      <c r="F16" s="0" t="s">
        <v>2931</v>
      </c>
      <c r="G16" s="0" t="s">
        <v>1475</v>
      </c>
    </row>
    <row customHeight="1" ht="11.25">
      <c r="A17" s="0" t="s">
        <v>16</v>
      </c>
      <c r="B17" s="0" t="s">
        <v>2938</v>
      </c>
      <c r="C17" s="0" t="s">
        <v>2939</v>
      </c>
      <c r="D17" s="0" t="s">
        <v>2957</v>
      </c>
      <c r="E17" s="0" t="s">
        <v>2958</v>
      </c>
      <c r="F17" s="0" t="s">
        <v>2928</v>
      </c>
      <c r="G17" s="0" t="s">
        <v>1481</v>
      </c>
    </row>
    <row customHeight="1" ht="11.25">
      <c r="A18" s="0" t="s">
        <v>16</v>
      </c>
      <c r="B18" s="0" t="s">
        <v>2959</v>
      </c>
      <c r="C18" s="0" t="s">
        <v>2960</v>
      </c>
      <c r="D18" s="0" t="s">
        <v>2961</v>
      </c>
      <c r="E18" s="0" t="s">
        <v>2962</v>
      </c>
      <c r="F18" s="0" t="s">
        <v>2931</v>
      </c>
      <c r="G18" s="0" t="s">
        <v>1493</v>
      </c>
    </row>
    <row customHeight="1" ht="11.25">
      <c r="A19" s="0" t="s">
        <v>16</v>
      </c>
      <c r="B19" s="0" t="s">
        <v>2959</v>
      </c>
      <c r="C19" s="0" t="s">
        <v>2960</v>
      </c>
      <c r="D19" s="0" t="s">
        <v>2959</v>
      </c>
      <c r="E19" s="0" t="s">
        <v>2960</v>
      </c>
      <c r="F19" s="0" t="s">
        <v>2925</v>
      </c>
      <c r="G19" s="0" t="s">
        <v>1507</v>
      </c>
    </row>
    <row customHeight="1" ht="11.25">
      <c r="A20" s="0" t="s">
        <v>16</v>
      </c>
      <c r="B20" s="0" t="s">
        <v>2959</v>
      </c>
      <c r="C20" s="0" t="s">
        <v>2960</v>
      </c>
      <c r="D20" s="0" t="s">
        <v>2963</v>
      </c>
      <c r="E20" s="0" t="s">
        <v>2964</v>
      </c>
      <c r="F20" s="0" t="s">
        <v>2928</v>
      </c>
      <c r="G20" s="0" t="s">
        <v>1519</v>
      </c>
    </row>
    <row customHeight="1" ht="11.25">
      <c r="A21" s="0" t="s">
        <v>16</v>
      </c>
      <c r="B21" s="0" t="s">
        <v>2959</v>
      </c>
      <c r="C21" s="0" t="s">
        <v>2960</v>
      </c>
      <c r="D21" s="0" t="s">
        <v>2965</v>
      </c>
      <c r="E21" s="0" t="s">
        <v>2966</v>
      </c>
      <c r="F21" s="0" t="s">
        <v>2931</v>
      </c>
      <c r="G21" s="0" t="s">
        <v>1528</v>
      </c>
    </row>
    <row customHeight="1" ht="11.25">
      <c r="A22" s="0" t="s">
        <v>16</v>
      </c>
      <c r="B22" s="0" t="s">
        <v>2959</v>
      </c>
      <c r="C22" s="0" t="s">
        <v>2960</v>
      </c>
      <c r="D22" s="0" t="s">
        <v>2967</v>
      </c>
      <c r="E22" s="0" t="s">
        <v>2968</v>
      </c>
      <c r="F22" s="0" t="s">
        <v>2931</v>
      </c>
      <c r="G22" s="0" t="s">
        <v>1544</v>
      </c>
    </row>
    <row customHeight="1" ht="11.25">
      <c r="A23" s="0" t="s">
        <v>16</v>
      </c>
      <c r="B23" s="0" t="s">
        <v>2959</v>
      </c>
      <c r="C23" s="0" t="s">
        <v>2960</v>
      </c>
      <c r="D23" s="0" t="s">
        <v>2969</v>
      </c>
      <c r="E23" s="0" t="s">
        <v>2970</v>
      </c>
      <c r="F23" s="0" t="s">
        <v>2931</v>
      </c>
      <c r="G23" s="0" t="s">
        <v>1551</v>
      </c>
    </row>
    <row customHeight="1" ht="11.25">
      <c r="A24" s="0" t="s">
        <v>16</v>
      </c>
      <c r="B24" s="0" t="s">
        <v>2959</v>
      </c>
      <c r="C24" s="0" t="s">
        <v>2960</v>
      </c>
      <c r="D24" s="0" t="s">
        <v>2971</v>
      </c>
      <c r="E24" s="0" t="s">
        <v>2972</v>
      </c>
      <c r="F24" s="0" t="s">
        <v>2928</v>
      </c>
      <c r="G24" s="0" t="s">
        <v>1559</v>
      </c>
    </row>
    <row customHeight="1" ht="11.25">
      <c r="A25" s="0" t="s">
        <v>16</v>
      </c>
      <c r="B25" s="0" t="s">
        <v>2973</v>
      </c>
      <c r="C25" s="0" t="s">
        <v>2974</v>
      </c>
      <c r="D25" s="0" t="s">
        <v>2975</v>
      </c>
      <c r="E25" s="0" t="s">
        <v>2976</v>
      </c>
      <c r="F25" s="0" t="s">
        <v>2931</v>
      </c>
      <c r="G25" s="0" t="s">
        <v>1566</v>
      </c>
    </row>
    <row customHeight="1" ht="11.25">
      <c r="A26" s="0" t="s">
        <v>16</v>
      </c>
      <c r="B26" s="0" t="s">
        <v>2973</v>
      </c>
      <c r="C26" s="0" t="s">
        <v>2974</v>
      </c>
      <c r="D26" s="0" t="s">
        <v>2977</v>
      </c>
      <c r="E26" s="0" t="s">
        <v>2978</v>
      </c>
      <c r="F26" s="0" t="s">
        <v>2928</v>
      </c>
      <c r="G26" s="0" t="s">
        <v>1570</v>
      </c>
    </row>
    <row customHeight="1" ht="11.25">
      <c r="A27" s="0" t="s">
        <v>16</v>
      </c>
      <c r="B27" s="0" t="s">
        <v>2973</v>
      </c>
      <c r="C27" s="0" t="s">
        <v>2974</v>
      </c>
      <c r="D27" s="0" t="s">
        <v>2973</v>
      </c>
      <c r="E27" s="0" t="s">
        <v>2974</v>
      </c>
      <c r="F27" s="0" t="s">
        <v>2925</v>
      </c>
      <c r="G27" s="0" t="s">
        <v>1575</v>
      </c>
    </row>
    <row customHeight="1" ht="11.25">
      <c r="A28" s="0" t="s">
        <v>16</v>
      </c>
      <c r="B28" s="0" t="s">
        <v>2973</v>
      </c>
      <c r="C28" s="0" t="s">
        <v>2974</v>
      </c>
      <c r="D28" s="0" t="s">
        <v>2979</v>
      </c>
      <c r="E28" s="0" t="s">
        <v>2980</v>
      </c>
      <c r="F28" s="0" t="s">
        <v>2942</v>
      </c>
      <c r="G28" s="0" t="s">
        <v>1583</v>
      </c>
    </row>
    <row customHeight="1" ht="11.25">
      <c r="A29" s="0" t="s">
        <v>16</v>
      </c>
      <c r="B29" s="0" t="s">
        <v>2973</v>
      </c>
      <c r="C29" s="0" t="s">
        <v>2974</v>
      </c>
      <c r="D29" s="0" t="s">
        <v>2981</v>
      </c>
      <c r="E29" s="0" t="s">
        <v>2982</v>
      </c>
      <c r="F29" s="0" t="s">
        <v>2931</v>
      </c>
      <c r="G29" s="0" t="s">
        <v>1585</v>
      </c>
    </row>
    <row customHeight="1" ht="11.25">
      <c r="A30" s="0" t="s">
        <v>16</v>
      </c>
      <c r="B30" s="0" t="s">
        <v>2973</v>
      </c>
      <c r="C30" s="0" t="s">
        <v>2974</v>
      </c>
      <c r="D30" s="0" t="s">
        <v>2983</v>
      </c>
      <c r="E30" s="0" t="s">
        <v>2984</v>
      </c>
      <c r="F30" s="0" t="s">
        <v>2931</v>
      </c>
      <c r="G30" s="0" t="s">
        <v>1588</v>
      </c>
    </row>
    <row customHeight="1" ht="11.25">
      <c r="A31" s="0" t="s">
        <v>16</v>
      </c>
      <c r="B31" s="0" t="s">
        <v>2973</v>
      </c>
      <c r="C31" s="0" t="s">
        <v>2974</v>
      </c>
      <c r="D31" s="0" t="s">
        <v>2985</v>
      </c>
      <c r="E31" s="0" t="s">
        <v>2986</v>
      </c>
      <c r="F31" s="0" t="s">
        <v>2931</v>
      </c>
      <c r="G31" s="0" t="s">
        <v>1593</v>
      </c>
    </row>
    <row customHeight="1" ht="11.25">
      <c r="A32" s="0" t="s">
        <v>16</v>
      </c>
      <c r="B32" s="0" t="s">
        <v>2973</v>
      </c>
      <c r="C32" s="0" t="s">
        <v>2974</v>
      </c>
      <c r="D32" s="0" t="s">
        <v>2987</v>
      </c>
      <c r="E32" s="0" t="s">
        <v>2988</v>
      </c>
      <c r="F32" s="0" t="s">
        <v>2931</v>
      </c>
      <c r="G32" s="0" t="s">
        <v>1595</v>
      </c>
    </row>
    <row customHeight="1" ht="11.25">
      <c r="A33" s="0" t="s">
        <v>16</v>
      </c>
      <c r="B33" s="0" t="s">
        <v>2973</v>
      </c>
      <c r="C33" s="0" t="s">
        <v>2974</v>
      </c>
      <c r="D33" s="0" t="s">
        <v>2989</v>
      </c>
      <c r="E33" s="0" t="s">
        <v>2990</v>
      </c>
      <c r="F33" s="0" t="s">
        <v>2931</v>
      </c>
      <c r="G33" s="0" t="s">
        <v>1597</v>
      </c>
    </row>
    <row customHeight="1" ht="11.25">
      <c r="A34" s="0" t="s">
        <v>16</v>
      </c>
      <c r="B34" s="0" t="s">
        <v>2991</v>
      </c>
      <c r="C34" s="0" t="s">
        <v>2992</v>
      </c>
      <c r="D34" s="0" t="s">
        <v>2993</v>
      </c>
      <c r="E34" s="0" t="s">
        <v>2994</v>
      </c>
      <c r="F34" s="0" t="s">
        <v>2931</v>
      </c>
      <c r="G34" s="0" t="s">
        <v>1599</v>
      </c>
    </row>
    <row customHeight="1" ht="11.25">
      <c r="A35" s="0" t="s">
        <v>16</v>
      </c>
      <c r="B35" s="0" t="s">
        <v>2991</v>
      </c>
      <c r="C35" s="0" t="s">
        <v>2992</v>
      </c>
      <c r="D35" s="0" t="s">
        <v>2995</v>
      </c>
      <c r="E35" s="0" t="s">
        <v>2996</v>
      </c>
      <c r="F35" s="0" t="s">
        <v>2931</v>
      </c>
      <c r="G35" s="0" t="s">
        <v>1604</v>
      </c>
    </row>
    <row customHeight="1" ht="11.25">
      <c r="A36" s="0" t="s">
        <v>16</v>
      </c>
      <c r="B36" s="0" t="s">
        <v>2991</v>
      </c>
      <c r="C36" s="0" t="s">
        <v>2992</v>
      </c>
      <c r="D36" s="0" t="s">
        <v>2997</v>
      </c>
      <c r="E36" s="0" t="s">
        <v>2998</v>
      </c>
      <c r="F36" s="0" t="s">
        <v>2931</v>
      </c>
      <c r="G36" s="0" t="s">
        <v>1609</v>
      </c>
    </row>
    <row customHeight="1" ht="11.25">
      <c r="A37" s="0" t="s">
        <v>16</v>
      </c>
      <c r="B37" s="0" t="s">
        <v>2991</v>
      </c>
      <c r="C37" s="0" t="s">
        <v>2992</v>
      </c>
      <c r="D37" s="0" t="s">
        <v>2991</v>
      </c>
      <c r="E37" s="0" t="s">
        <v>2992</v>
      </c>
      <c r="F37" s="0" t="s">
        <v>2925</v>
      </c>
      <c r="G37" s="0" t="s">
        <v>1613</v>
      </c>
    </row>
    <row customHeight="1" ht="11.25">
      <c r="A38" s="0" t="s">
        <v>16</v>
      </c>
      <c r="B38" s="0" t="s">
        <v>2991</v>
      </c>
      <c r="C38" s="0" t="s">
        <v>2992</v>
      </c>
      <c r="D38" s="0" t="s">
        <v>2999</v>
      </c>
      <c r="E38" s="0" t="s">
        <v>3000</v>
      </c>
      <c r="F38" s="0" t="s">
        <v>2928</v>
      </c>
      <c r="G38" s="0" t="s">
        <v>1621</v>
      </c>
    </row>
    <row customHeight="1" ht="11.25">
      <c r="A39" s="0" t="s">
        <v>16</v>
      </c>
      <c r="B39" s="0" t="s">
        <v>2991</v>
      </c>
      <c r="C39" s="0" t="s">
        <v>2992</v>
      </c>
      <c r="D39" s="0" t="s">
        <v>3001</v>
      </c>
      <c r="E39" s="0" t="s">
        <v>3002</v>
      </c>
      <c r="F39" s="0" t="s">
        <v>2931</v>
      </c>
      <c r="G39" s="0" t="s">
        <v>1627</v>
      </c>
    </row>
    <row customHeight="1" ht="11.25">
      <c r="A40" s="0" t="s">
        <v>16</v>
      </c>
      <c r="B40" s="0" t="s">
        <v>2991</v>
      </c>
      <c r="C40" s="0" t="s">
        <v>2992</v>
      </c>
      <c r="D40" s="0" t="s">
        <v>3003</v>
      </c>
      <c r="E40" s="0" t="s">
        <v>3004</v>
      </c>
      <c r="F40" s="0" t="s">
        <v>2931</v>
      </c>
      <c r="G40" s="0" t="s">
        <v>1632</v>
      </c>
    </row>
    <row customHeight="1" ht="11.25">
      <c r="A41" s="0" t="s">
        <v>16</v>
      </c>
      <c r="B41" s="0" t="s">
        <v>2991</v>
      </c>
      <c r="C41" s="0" t="s">
        <v>2992</v>
      </c>
      <c r="D41" s="0" t="s">
        <v>3005</v>
      </c>
      <c r="E41" s="0" t="s">
        <v>3006</v>
      </c>
      <c r="F41" s="0" t="s">
        <v>2931</v>
      </c>
      <c r="G41" s="0" t="s">
        <v>1636</v>
      </c>
    </row>
    <row customHeight="1" ht="11.25">
      <c r="A42" s="0" t="s">
        <v>16</v>
      </c>
      <c r="B42" s="0" t="s">
        <v>2991</v>
      </c>
      <c r="C42" s="0" t="s">
        <v>2992</v>
      </c>
      <c r="D42" s="0" t="s">
        <v>3007</v>
      </c>
      <c r="E42" s="0" t="s">
        <v>3008</v>
      </c>
      <c r="F42" s="0" t="s">
        <v>2928</v>
      </c>
      <c r="G42" s="0" t="s">
        <v>1639</v>
      </c>
    </row>
    <row customHeight="1" ht="11.25">
      <c r="A43" s="0" t="s">
        <v>16</v>
      </c>
      <c r="B43" s="0" t="s">
        <v>3009</v>
      </c>
      <c r="C43" s="0" t="s">
        <v>3010</v>
      </c>
      <c r="D43" s="0" t="s">
        <v>3011</v>
      </c>
      <c r="E43" s="0" t="s">
        <v>3012</v>
      </c>
      <c r="F43" s="0" t="s">
        <v>2931</v>
      </c>
      <c r="G43" s="0" t="s">
        <v>1646</v>
      </c>
    </row>
    <row customHeight="1" ht="11.25">
      <c r="A44" s="0" t="s">
        <v>16</v>
      </c>
      <c r="B44" s="0" t="s">
        <v>3009</v>
      </c>
      <c r="C44" s="0" t="s">
        <v>3010</v>
      </c>
      <c r="D44" s="0" t="s">
        <v>3013</v>
      </c>
      <c r="E44" s="0" t="s">
        <v>3014</v>
      </c>
      <c r="F44" s="0" t="s">
        <v>2931</v>
      </c>
      <c r="G44" s="0" t="s">
        <v>1655</v>
      </c>
    </row>
    <row customHeight="1" ht="11.25">
      <c r="A45" s="0" t="s">
        <v>16</v>
      </c>
      <c r="B45" s="0" t="s">
        <v>3009</v>
      </c>
      <c r="C45" s="0" t="s">
        <v>3010</v>
      </c>
      <c r="D45" s="0" t="s">
        <v>3015</v>
      </c>
      <c r="E45" s="0" t="s">
        <v>3016</v>
      </c>
      <c r="F45" s="0" t="s">
        <v>2931</v>
      </c>
      <c r="G45" s="0" t="s">
        <v>1660</v>
      </c>
    </row>
    <row customHeight="1" ht="11.25">
      <c r="A46" s="0" t="s">
        <v>16</v>
      </c>
      <c r="B46" s="0" t="s">
        <v>3009</v>
      </c>
      <c r="C46" s="0" t="s">
        <v>3010</v>
      </c>
      <c r="D46" s="0" t="s">
        <v>3009</v>
      </c>
      <c r="E46" s="0" t="s">
        <v>3010</v>
      </c>
      <c r="F46" s="0" t="s">
        <v>2925</v>
      </c>
      <c r="G46" s="0" t="s">
        <v>1664</v>
      </c>
    </row>
    <row customHeight="1" ht="11.25">
      <c r="A47" s="0" t="s">
        <v>16</v>
      </c>
      <c r="B47" s="0" t="s">
        <v>3009</v>
      </c>
      <c r="C47" s="0" t="s">
        <v>3010</v>
      </c>
      <c r="D47" s="0" t="s">
        <v>3017</v>
      </c>
      <c r="E47" s="0" t="s">
        <v>3018</v>
      </c>
      <c r="F47" s="0" t="s">
        <v>2928</v>
      </c>
      <c r="G47" s="0" t="s">
        <v>1670</v>
      </c>
    </row>
    <row customHeight="1" ht="11.25">
      <c r="A48" s="0" t="s">
        <v>16</v>
      </c>
      <c r="B48" s="0" t="s">
        <v>3009</v>
      </c>
      <c r="C48" s="0" t="s">
        <v>3010</v>
      </c>
      <c r="D48" s="0" t="s">
        <v>3019</v>
      </c>
      <c r="E48" s="0" t="s">
        <v>3020</v>
      </c>
      <c r="F48" s="0" t="s">
        <v>2931</v>
      </c>
      <c r="G48" s="0" t="s">
        <v>1675</v>
      </c>
    </row>
    <row customHeight="1" ht="11.25">
      <c r="A49" s="0" t="s">
        <v>16</v>
      </c>
      <c r="B49" s="0" t="s">
        <v>3009</v>
      </c>
      <c r="C49" s="0" t="s">
        <v>3010</v>
      </c>
      <c r="D49" s="0" t="s">
        <v>3021</v>
      </c>
      <c r="E49" s="0" t="s">
        <v>3022</v>
      </c>
      <c r="F49" s="0" t="s">
        <v>2931</v>
      </c>
      <c r="G49" s="0" t="s">
        <v>1678</v>
      </c>
    </row>
    <row customHeight="1" ht="11.25">
      <c r="A50" s="0" t="s">
        <v>16</v>
      </c>
      <c r="B50" s="0" t="s">
        <v>3023</v>
      </c>
      <c r="C50" s="0" t="s">
        <v>3024</v>
      </c>
      <c r="D50" s="0" t="s">
        <v>3025</v>
      </c>
      <c r="E50" s="0" t="s">
        <v>3026</v>
      </c>
      <c r="F50" s="0" t="s">
        <v>2931</v>
      </c>
      <c r="G50" s="0" t="s">
        <v>1681</v>
      </c>
    </row>
    <row customHeight="1" ht="11.25">
      <c r="A51" s="0" t="s">
        <v>16</v>
      </c>
      <c r="B51" s="0" t="s">
        <v>3023</v>
      </c>
      <c r="C51" s="0" t="s">
        <v>3024</v>
      </c>
      <c r="D51" s="0" t="s">
        <v>3027</v>
      </c>
      <c r="E51" s="0" t="s">
        <v>3028</v>
      </c>
      <c r="F51" s="0" t="s">
        <v>2931</v>
      </c>
      <c r="G51" s="0" t="s">
        <v>1686</v>
      </c>
    </row>
    <row customHeight="1" ht="11.25">
      <c r="A52" s="0" t="s">
        <v>16</v>
      </c>
      <c r="B52" s="0" t="s">
        <v>3023</v>
      </c>
      <c r="C52" s="0" t="s">
        <v>3024</v>
      </c>
      <c r="D52" s="0" t="s">
        <v>3029</v>
      </c>
      <c r="E52" s="0" t="s">
        <v>3030</v>
      </c>
      <c r="F52" s="0" t="s">
        <v>2931</v>
      </c>
      <c r="G52" s="0" t="s">
        <v>1690</v>
      </c>
    </row>
    <row customHeight="1" ht="11.25">
      <c r="A53" s="0" t="s">
        <v>16</v>
      </c>
      <c r="B53" s="0" t="s">
        <v>3023</v>
      </c>
      <c r="C53" s="0" t="s">
        <v>3024</v>
      </c>
      <c r="D53" s="0" t="s">
        <v>3031</v>
      </c>
      <c r="E53" s="0" t="s">
        <v>3032</v>
      </c>
      <c r="F53" s="0" t="s">
        <v>2928</v>
      </c>
      <c r="G53" s="0" t="s">
        <v>1692</v>
      </c>
    </row>
    <row customHeight="1" ht="11.25">
      <c r="A54" s="0" t="s">
        <v>16</v>
      </c>
      <c r="B54" s="0" t="s">
        <v>3023</v>
      </c>
      <c r="C54" s="0" t="s">
        <v>3024</v>
      </c>
      <c r="D54" s="0" t="s">
        <v>3023</v>
      </c>
      <c r="E54" s="0" t="s">
        <v>3024</v>
      </c>
      <c r="F54" s="0" t="s">
        <v>2925</v>
      </c>
      <c r="G54" s="0" t="s">
        <v>1695</v>
      </c>
    </row>
    <row customHeight="1" ht="11.25">
      <c r="A55" s="0" t="s">
        <v>16</v>
      </c>
      <c r="B55" s="0" t="s">
        <v>3023</v>
      </c>
      <c r="C55" s="0" t="s">
        <v>3024</v>
      </c>
      <c r="D55" s="0" t="s">
        <v>3033</v>
      </c>
      <c r="E55" s="0" t="s">
        <v>3034</v>
      </c>
      <c r="F55" s="0" t="s">
        <v>2928</v>
      </c>
      <c r="G55" s="0" t="s">
        <v>1699</v>
      </c>
    </row>
    <row customHeight="1" ht="11.25">
      <c r="A56" s="0" t="s">
        <v>16</v>
      </c>
      <c r="B56" s="0" t="s">
        <v>3023</v>
      </c>
      <c r="C56" s="0" t="s">
        <v>3024</v>
      </c>
      <c r="D56" s="0" t="s">
        <v>3035</v>
      </c>
      <c r="E56" s="0" t="s">
        <v>3036</v>
      </c>
      <c r="F56" s="0" t="s">
        <v>2931</v>
      </c>
      <c r="G56" s="0" t="s">
        <v>1702</v>
      </c>
    </row>
    <row customHeight="1" ht="11.25">
      <c r="A57" s="0" t="s">
        <v>16</v>
      </c>
      <c r="B57" s="0" t="s">
        <v>3023</v>
      </c>
      <c r="C57" s="0" t="s">
        <v>3024</v>
      </c>
      <c r="D57" s="0" t="s">
        <v>3037</v>
      </c>
      <c r="E57" s="0" t="s">
        <v>3038</v>
      </c>
      <c r="F57" s="0" t="s">
        <v>2931</v>
      </c>
      <c r="G57" s="0" t="s">
        <v>1705</v>
      </c>
    </row>
    <row customHeight="1" ht="11.25">
      <c r="A58" s="0" t="s">
        <v>16</v>
      </c>
      <c r="B58" s="0" t="s">
        <v>3039</v>
      </c>
      <c r="C58" s="0" t="s">
        <v>3040</v>
      </c>
      <c r="D58" s="0" t="s">
        <v>3041</v>
      </c>
      <c r="E58" s="0" t="s">
        <v>3042</v>
      </c>
      <c r="F58" s="0" t="s">
        <v>2931</v>
      </c>
      <c r="G58" s="0" t="s">
        <v>1708</v>
      </c>
    </row>
    <row customHeight="1" ht="11.25">
      <c r="A59" s="0" t="s">
        <v>16</v>
      </c>
      <c r="B59" s="0" t="s">
        <v>3039</v>
      </c>
      <c r="C59" s="0" t="s">
        <v>3040</v>
      </c>
      <c r="D59" s="0" t="s">
        <v>3039</v>
      </c>
      <c r="E59" s="0" t="s">
        <v>3040</v>
      </c>
      <c r="F59" s="0" t="s">
        <v>2925</v>
      </c>
      <c r="G59" s="0" t="s">
        <v>1712</v>
      </c>
    </row>
    <row customHeight="1" ht="11.25">
      <c r="A60" s="0" t="s">
        <v>16</v>
      </c>
      <c r="B60" s="0" t="s">
        <v>3039</v>
      </c>
      <c r="C60" s="0" t="s">
        <v>3040</v>
      </c>
      <c r="D60" s="0" t="s">
        <v>3043</v>
      </c>
      <c r="E60" s="0" t="s">
        <v>3044</v>
      </c>
      <c r="F60" s="0" t="s">
        <v>2928</v>
      </c>
      <c r="G60" s="0" t="s">
        <v>1715</v>
      </c>
    </row>
    <row customHeight="1" ht="11.25">
      <c r="A61" s="0" t="s">
        <v>16</v>
      </c>
      <c r="B61" s="0" t="s">
        <v>3039</v>
      </c>
      <c r="C61" s="0" t="s">
        <v>3040</v>
      </c>
      <c r="D61" s="0" t="s">
        <v>3045</v>
      </c>
      <c r="E61" s="0" t="s">
        <v>3046</v>
      </c>
      <c r="F61" s="0" t="s">
        <v>2931</v>
      </c>
      <c r="G61" s="0" t="s">
        <v>3047</v>
      </c>
    </row>
    <row customHeight="1" ht="11.25">
      <c r="A62" s="0" t="s">
        <v>16</v>
      </c>
      <c r="B62" s="0" t="s">
        <v>3039</v>
      </c>
      <c r="C62" s="0" t="s">
        <v>3040</v>
      </c>
      <c r="D62" s="0" t="s">
        <v>3048</v>
      </c>
      <c r="E62" s="0" t="s">
        <v>3049</v>
      </c>
      <c r="F62" s="0" t="s">
        <v>2928</v>
      </c>
      <c r="G62" s="0" t="s">
        <v>3050</v>
      </c>
    </row>
    <row customHeight="1" ht="11.25">
      <c r="A63" s="0" t="s">
        <v>16</v>
      </c>
      <c r="B63" s="0" t="s">
        <v>3039</v>
      </c>
      <c r="C63" s="0" t="s">
        <v>3040</v>
      </c>
      <c r="D63" s="0" t="s">
        <v>3051</v>
      </c>
      <c r="E63" s="0" t="s">
        <v>3052</v>
      </c>
      <c r="F63" s="0" t="s">
        <v>2931</v>
      </c>
      <c r="G63" s="0" t="s">
        <v>3053</v>
      </c>
    </row>
    <row customHeight="1" ht="11.25">
      <c r="A64" s="0" t="s">
        <v>16</v>
      </c>
      <c r="B64" s="0" t="s">
        <v>3039</v>
      </c>
      <c r="C64" s="0" t="s">
        <v>3040</v>
      </c>
      <c r="D64" s="0" t="s">
        <v>3054</v>
      </c>
      <c r="E64" s="0" t="s">
        <v>3055</v>
      </c>
      <c r="F64" s="0" t="s">
        <v>2931</v>
      </c>
      <c r="G64" s="0" t="s">
        <v>3056</v>
      </c>
    </row>
    <row customHeight="1" ht="11.25">
      <c r="A65" s="0" t="s">
        <v>16</v>
      </c>
      <c r="B65" s="0" t="s">
        <v>3039</v>
      </c>
      <c r="C65" s="0" t="s">
        <v>3040</v>
      </c>
      <c r="D65" s="0" t="s">
        <v>3057</v>
      </c>
      <c r="E65" s="0" t="s">
        <v>3058</v>
      </c>
      <c r="F65" s="0" t="s">
        <v>2931</v>
      </c>
      <c r="G65" s="0" t="s">
        <v>3059</v>
      </c>
    </row>
    <row customHeight="1" ht="11.25">
      <c r="A66" s="0" t="s">
        <v>16</v>
      </c>
      <c r="B66" s="0" t="s">
        <v>3039</v>
      </c>
      <c r="C66" s="0" t="s">
        <v>3040</v>
      </c>
      <c r="D66" s="0" t="s">
        <v>3060</v>
      </c>
      <c r="E66" s="0" t="s">
        <v>3061</v>
      </c>
      <c r="F66" s="0" t="s">
        <v>2931</v>
      </c>
      <c r="G66" s="0" t="s">
        <v>3062</v>
      </c>
    </row>
    <row customHeight="1" ht="11.25">
      <c r="A67" s="0" t="s">
        <v>16</v>
      </c>
      <c r="B67" s="0" t="s">
        <v>3063</v>
      </c>
      <c r="C67" s="0" t="s">
        <v>3064</v>
      </c>
      <c r="D67" s="0" t="s">
        <v>3065</v>
      </c>
      <c r="E67" s="0" t="s">
        <v>3066</v>
      </c>
      <c r="F67" s="0" t="s">
        <v>2931</v>
      </c>
      <c r="G67" s="0" t="s">
        <v>2033</v>
      </c>
    </row>
    <row customHeight="1" ht="11.25">
      <c r="A68" s="0" t="s">
        <v>16</v>
      </c>
      <c r="B68" s="0" t="s">
        <v>3063</v>
      </c>
      <c r="C68" s="0" t="s">
        <v>3064</v>
      </c>
      <c r="D68" s="0" t="s">
        <v>3067</v>
      </c>
      <c r="E68" s="0" t="s">
        <v>3068</v>
      </c>
      <c r="F68" s="0" t="s">
        <v>2931</v>
      </c>
      <c r="G68" s="0" t="s">
        <v>3069</v>
      </c>
    </row>
    <row customHeight="1" ht="11.25">
      <c r="A69" s="0" t="s">
        <v>16</v>
      </c>
      <c r="B69" s="0" t="s">
        <v>3063</v>
      </c>
      <c r="C69" s="0" t="s">
        <v>3064</v>
      </c>
      <c r="D69" s="0" t="s">
        <v>3070</v>
      </c>
      <c r="E69" s="0" t="s">
        <v>3071</v>
      </c>
      <c r="F69" s="0" t="s">
        <v>2931</v>
      </c>
      <c r="G69" s="0" t="s">
        <v>2236</v>
      </c>
    </row>
    <row customHeight="1" ht="11.25">
      <c r="A70" s="0" t="s">
        <v>16</v>
      </c>
      <c r="B70" s="0" t="s">
        <v>3063</v>
      </c>
      <c r="C70" s="0" t="s">
        <v>3064</v>
      </c>
      <c r="D70" s="0" t="s">
        <v>3072</v>
      </c>
      <c r="E70" s="0" t="s">
        <v>3073</v>
      </c>
      <c r="F70" s="0" t="s">
        <v>2931</v>
      </c>
      <c r="G70" s="0" t="s">
        <v>3074</v>
      </c>
    </row>
    <row customHeight="1" ht="11.25">
      <c r="A71" s="0" t="s">
        <v>16</v>
      </c>
      <c r="B71" s="0" t="s">
        <v>3063</v>
      </c>
      <c r="C71" s="0" t="s">
        <v>3064</v>
      </c>
      <c r="D71" s="0" t="s">
        <v>3063</v>
      </c>
      <c r="E71" s="0" t="s">
        <v>3064</v>
      </c>
      <c r="F71" s="0" t="s">
        <v>2925</v>
      </c>
      <c r="G71" s="0" t="s">
        <v>3075</v>
      </c>
    </row>
    <row customHeight="1" ht="11.25">
      <c r="A72" s="0" t="s">
        <v>16</v>
      </c>
      <c r="B72" s="0" t="s">
        <v>3063</v>
      </c>
      <c r="C72" s="0" t="s">
        <v>3064</v>
      </c>
      <c r="D72" s="0" t="s">
        <v>3076</v>
      </c>
      <c r="E72" s="0" t="s">
        <v>3077</v>
      </c>
      <c r="F72" s="0" t="s">
        <v>2928</v>
      </c>
      <c r="G72" s="0" t="s">
        <v>3078</v>
      </c>
    </row>
    <row customHeight="1" ht="11.25">
      <c r="A73" s="0" t="s">
        <v>16</v>
      </c>
      <c r="B73" s="0" t="s">
        <v>3063</v>
      </c>
      <c r="C73" s="0" t="s">
        <v>3064</v>
      </c>
      <c r="D73" s="0" t="s">
        <v>3079</v>
      </c>
      <c r="E73" s="0" t="s">
        <v>3080</v>
      </c>
      <c r="F73" s="0" t="s">
        <v>2931</v>
      </c>
      <c r="G73" s="0" t="s">
        <v>3081</v>
      </c>
    </row>
    <row customHeight="1" ht="11.25">
      <c r="A74" s="0" t="s">
        <v>16</v>
      </c>
      <c r="B74" s="0" t="s">
        <v>3063</v>
      </c>
      <c r="C74" s="0" t="s">
        <v>3064</v>
      </c>
      <c r="D74" s="0" t="s">
        <v>3082</v>
      </c>
      <c r="E74" s="0" t="s">
        <v>3083</v>
      </c>
      <c r="F74" s="0" t="s">
        <v>2931</v>
      </c>
      <c r="G74" s="0" t="s">
        <v>3084</v>
      </c>
    </row>
    <row customHeight="1" ht="11.25">
      <c r="A75" s="0" t="s">
        <v>16</v>
      </c>
      <c r="B75" s="0" t="s">
        <v>3063</v>
      </c>
      <c r="C75" s="0" t="s">
        <v>3064</v>
      </c>
      <c r="D75" s="0" t="s">
        <v>3085</v>
      </c>
      <c r="E75" s="0" t="s">
        <v>3086</v>
      </c>
      <c r="F75" s="0" t="s">
        <v>2931</v>
      </c>
      <c r="G75" s="0" t="s">
        <v>3087</v>
      </c>
    </row>
    <row customHeight="1" ht="11.25">
      <c r="A76" s="0" t="s">
        <v>16</v>
      </c>
      <c r="B76" s="0" t="s">
        <v>3063</v>
      </c>
      <c r="C76" s="0" t="s">
        <v>3064</v>
      </c>
      <c r="D76" s="0" t="s">
        <v>3088</v>
      </c>
      <c r="E76" s="0" t="s">
        <v>3089</v>
      </c>
      <c r="F76" s="0" t="s">
        <v>2931</v>
      </c>
      <c r="G76" s="0" t="s">
        <v>3090</v>
      </c>
    </row>
    <row customHeight="1" ht="11.25">
      <c r="A77" s="0" t="s">
        <v>16</v>
      </c>
      <c r="B77" s="0" t="s">
        <v>3091</v>
      </c>
      <c r="C77" s="0" t="s">
        <v>3092</v>
      </c>
      <c r="D77" s="0" t="s">
        <v>3093</v>
      </c>
      <c r="E77" s="0" t="s">
        <v>3094</v>
      </c>
      <c r="F77" s="0" t="s">
        <v>2931</v>
      </c>
      <c r="G77" s="0" t="s">
        <v>3095</v>
      </c>
    </row>
    <row customHeight="1" ht="11.25">
      <c r="A78" s="0" t="s">
        <v>16</v>
      </c>
      <c r="B78" s="0" t="s">
        <v>3091</v>
      </c>
      <c r="C78" s="0" t="s">
        <v>3092</v>
      </c>
      <c r="D78" s="0" t="s">
        <v>3091</v>
      </c>
      <c r="E78" s="0" t="s">
        <v>3092</v>
      </c>
      <c r="F78" s="0" t="s">
        <v>2925</v>
      </c>
      <c r="G78" s="0" t="s">
        <v>3096</v>
      </c>
    </row>
    <row customHeight="1" ht="11.25">
      <c r="A79" s="0" t="s">
        <v>16</v>
      </c>
      <c r="B79" s="0" t="s">
        <v>3091</v>
      </c>
      <c r="C79" s="0" t="s">
        <v>3092</v>
      </c>
      <c r="D79" s="0" t="s">
        <v>3097</v>
      </c>
      <c r="E79" s="0" t="s">
        <v>3098</v>
      </c>
      <c r="F79" s="0" t="s">
        <v>2931</v>
      </c>
      <c r="G79" s="0" t="s">
        <v>3099</v>
      </c>
    </row>
    <row customHeight="1" ht="11.25">
      <c r="A80" s="0" t="s">
        <v>16</v>
      </c>
      <c r="B80" s="0" t="s">
        <v>3091</v>
      </c>
      <c r="C80" s="0" t="s">
        <v>3092</v>
      </c>
      <c r="D80" s="0" t="s">
        <v>3100</v>
      </c>
      <c r="E80" s="0" t="s">
        <v>3101</v>
      </c>
      <c r="F80" s="0" t="s">
        <v>2931</v>
      </c>
      <c r="G80" s="0" t="s">
        <v>3102</v>
      </c>
    </row>
    <row customHeight="1" ht="11.25">
      <c r="A81" s="0" t="s">
        <v>16</v>
      </c>
      <c r="B81" s="0" t="s">
        <v>3091</v>
      </c>
      <c r="C81" s="0" t="s">
        <v>3092</v>
      </c>
      <c r="D81" s="0" t="s">
        <v>3103</v>
      </c>
      <c r="E81" s="0" t="s">
        <v>3104</v>
      </c>
      <c r="F81" s="0" t="s">
        <v>2931</v>
      </c>
      <c r="G81" s="0" t="s">
        <v>3105</v>
      </c>
    </row>
    <row customHeight="1" ht="11.25">
      <c r="A82" s="0" t="s">
        <v>16</v>
      </c>
      <c r="B82" s="0" t="s">
        <v>3091</v>
      </c>
      <c r="C82" s="0" t="s">
        <v>3092</v>
      </c>
      <c r="D82" s="0" t="s">
        <v>3106</v>
      </c>
      <c r="E82" s="0" t="s">
        <v>3107</v>
      </c>
      <c r="F82" s="0" t="s">
        <v>2931</v>
      </c>
      <c r="G82" s="0" t="s">
        <v>3108</v>
      </c>
    </row>
    <row customHeight="1" ht="11.25">
      <c r="A83" s="0" t="s">
        <v>16</v>
      </c>
      <c r="B83" s="0" t="s">
        <v>3109</v>
      </c>
      <c r="C83" s="0" t="s">
        <v>3110</v>
      </c>
      <c r="D83" s="0" t="s">
        <v>3111</v>
      </c>
      <c r="E83" s="0" t="s">
        <v>3112</v>
      </c>
      <c r="F83" s="0" t="s">
        <v>2931</v>
      </c>
      <c r="G83" s="0" t="s">
        <v>3113</v>
      </c>
    </row>
    <row customHeight="1" ht="11.25">
      <c r="A84" s="0" t="s">
        <v>16</v>
      </c>
      <c r="B84" s="0" t="s">
        <v>3109</v>
      </c>
      <c r="C84" s="0" t="s">
        <v>3110</v>
      </c>
      <c r="D84" s="0" t="s">
        <v>3114</v>
      </c>
      <c r="E84" s="0" t="s">
        <v>3115</v>
      </c>
      <c r="F84" s="0" t="s">
        <v>2931</v>
      </c>
      <c r="G84" s="0" t="s">
        <v>3116</v>
      </c>
    </row>
    <row customHeight="1" ht="11.25">
      <c r="A85" s="0" t="s">
        <v>16</v>
      </c>
      <c r="B85" s="0" t="s">
        <v>3109</v>
      </c>
      <c r="C85" s="0" t="s">
        <v>3110</v>
      </c>
      <c r="D85" s="0" t="s">
        <v>3109</v>
      </c>
      <c r="E85" s="0" t="s">
        <v>3110</v>
      </c>
      <c r="F85" s="0" t="s">
        <v>2925</v>
      </c>
      <c r="G85" s="0" t="s">
        <v>3117</v>
      </c>
    </row>
    <row customHeight="1" ht="11.25">
      <c r="A86" s="0" t="s">
        <v>16</v>
      </c>
      <c r="B86" s="0" t="s">
        <v>3109</v>
      </c>
      <c r="C86" s="0" t="s">
        <v>3110</v>
      </c>
      <c r="D86" s="0" t="s">
        <v>3118</v>
      </c>
      <c r="E86" s="0" t="s">
        <v>3119</v>
      </c>
      <c r="F86" s="0" t="s">
        <v>2928</v>
      </c>
      <c r="G86" s="0" t="s">
        <v>3120</v>
      </c>
    </row>
    <row customHeight="1" ht="11.25">
      <c r="A87" s="0" t="s">
        <v>16</v>
      </c>
      <c r="B87" s="0" t="s">
        <v>3109</v>
      </c>
      <c r="C87" s="0" t="s">
        <v>3110</v>
      </c>
      <c r="D87" s="0" t="s">
        <v>3121</v>
      </c>
      <c r="E87" s="0" t="s">
        <v>3122</v>
      </c>
      <c r="F87" s="0" t="s">
        <v>2931</v>
      </c>
      <c r="G87" s="0" t="s">
        <v>3123</v>
      </c>
    </row>
    <row customHeight="1" ht="11.25">
      <c r="A88" s="0" t="s">
        <v>16</v>
      </c>
      <c r="B88" s="0" t="s">
        <v>3109</v>
      </c>
      <c r="C88" s="0" t="s">
        <v>3110</v>
      </c>
      <c r="D88" s="0" t="s">
        <v>3124</v>
      </c>
      <c r="E88" s="0" t="s">
        <v>3125</v>
      </c>
      <c r="F88" s="0" t="s">
        <v>2931</v>
      </c>
      <c r="G88" s="0" t="s">
        <v>3126</v>
      </c>
    </row>
    <row customHeight="1" ht="11.25">
      <c r="A89" s="0" t="s">
        <v>16</v>
      </c>
      <c r="B89" s="0" t="s">
        <v>3109</v>
      </c>
      <c r="C89" s="0" t="s">
        <v>3110</v>
      </c>
      <c r="D89" s="0" t="s">
        <v>3127</v>
      </c>
      <c r="E89" s="0" t="s">
        <v>3128</v>
      </c>
      <c r="F89" s="0" t="s">
        <v>2931</v>
      </c>
      <c r="G89" s="0" t="s">
        <v>3129</v>
      </c>
    </row>
    <row customHeight="1" ht="11.25">
      <c r="A90" s="0" t="s">
        <v>16</v>
      </c>
      <c r="B90" s="0" t="s">
        <v>3130</v>
      </c>
      <c r="C90" s="0" t="s">
        <v>3131</v>
      </c>
      <c r="D90" s="0" t="s">
        <v>3132</v>
      </c>
      <c r="E90" s="0" t="s">
        <v>3133</v>
      </c>
      <c r="F90" s="0" t="s">
        <v>2931</v>
      </c>
      <c r="G90" s="0" t="s">
        <v>3134</v>
      </c>
    </row>
    <row customHeight="1" ht="11.25">
      <c r="A91" s="0" t="s">
        <v>16</v>
      </c>
      <c r="B91" s="0" t="s">
        <v>3130</v>
      </c>
      <c r="C91" s="0" t="s">
        <v>3131</v>
      </c>
      <c r="D91" s="0" t="s">
        <v>3130</v>
      </c>
      <c r="E91" s="0" t="s">
        <v>3131</v>
      </c>
      <c r="F91" s="0" t="s">
        <v>2925</v>
      </c>
      <c r="G91" s="0" t="s">
        <v>3135</v>
      </c>
    </row>
    <row customHeight="1" ht="11.25">
      <c r="A92" s="0" t="s">
        <v>16</v>
      </c>
      <c r="B92" s="0" t="s">
        <v>3130</v>
      </c>
      <c r="C92" s="0" t="s">
        <v>3131</v>
      </c>
      <c r="D92" s="0" t="s">
        <v>3136</v>
      </c>
      <c r="E92" s="0" t="s">
        <v>3137</v>
      </c>
      <c r="F92" s="0" t="s">
        <v>2928</v>
      </c>
      <c r="G92" s="0" t="s">
        <v>3138</v>
      </c>
    </row>
    <row customHeight="1" ht="11.25">
      <c r="A93" s="0" t="s">
        <v>16</v>
      </c>
      <c r="B93" s="0" t="s">
        <v>3130</v>
      </c>
      <c r="C93" s="0" t="s">
        <v>3131</v>
      </c>
      <c r="D93" s="0" t="s">
        <v>3139</v>
      </c>
      <c r="E93" s="0" t="s">
        <v>3140</v>
      </c>
      <c r="F93" s="0" t="s">
        <v>2931</v>
      </c>
      <c r="G93" s="0" t="s">
        <v>3141</v>
      </c>
    </row>
    <row customHeight="1" ht="11.25">
      <c r="A94" s="0" t="s">
        <v>16</v>
      </c>
      <c r="B94" s="0" t="s">
        <v>3130</v>
      </c>
      <c r="C94" s="0" t="s">
        <v>3131</v>
      </c>
      <c r="D94" s="0" t="s">
        <v>3142</v>
      </c>
      <c r="E94" s="0" t="s">
        <v>3143</v>
      </c>
      <c r="F94" s="0" t="s">
        <v>2931</v>
      </c>
      <c r="G94" s="0" t="s">
        <v>3144</v>
      </c>
    </row>
    <row customHeight="1" ht="11.25">
      <c r="A95" s="0" t="s">
        <v>16</v>
      </c>
      <c r="B95" s="0" t="s">
        <v>3130</v>
      </c>
      <c r="C95" s="0" t="s">
        <v>3131</v>
      </c>
      <c r="D95" s="0" t="s">
        <v>3145</v>
      </c>
      <c r="E95" s="0" t="s">
        <v>3146</v>
      </c>
      <c r="F95" s="0" t="s">
        <v>2931</v>
      </c>
      <c r="G95" s="0" t="s">
        <v>3147</v>
      </c>
    </row>
    <row customHeight="1" ht="11.25">
      <c r="A96" s="0" t="s">
        <v>16</v>
      </c>
      <c r="B96" s="0" t="s">
        <v>3130</v>
      </c>
      <c r="C96" s="0" t="s">
        <v>3131</v>
      </c>
      <c r="D96" s="0" t="s">
        <v>3148</v>
      </c>
      <c r="E96" s="0" t="s">
        <v>3149</v>
      </c>
      <c r="F96" s="0" t="s">
        <v>2931</v>
      </c>
      <c r="G96" s="0" t="s">
        <v>3150</v>
      </c>
    </row>
    <row customHeight="1" ht="11.25">
      <c r="A97" s="0" t="s">
        <v>16</v>
      </c>
      <c r="B97" s="0" t="s">
        <v>3151</v>
      </c>
      <c r="C97" s="0" t="s">
        <v>3152</v>
      </c>
      <c r="D97" s="0" t="s">
        <v>3153</v>
      </c>
      <c r="E97" s="0" t="s">
        <v>3154</v>
      </c>
      <c r="F97" s="0" t="s">
        <v>2931</v>
      </c>
      <c r="G97" s="0" t="s">
        <v>3155</v>
      </c>
    </row>
    <row customHeight="1" ht="11.25">
      <c r="A98" s="0" t="s">
        <v>16</v>
      </c>
      <c r="B98" s="0" t="s">
        <v>3151</v>
      </c>
      <c r="C98" s="0" t="s">
        <v>3152</v>
      </c>
      <c r="D98" s="0" t="s">
        <v>3156</v>
      </c>
      <c r="E98" s="0" t="s">
        <v>3157</v>
      </c>
      <c r="F98" s="0" t="s">
        <v>2931</v>
      </c>
      <c r="G98" s="0" t="s">
        <v>3158</v>
      </c>
    </row>
    <row customHeight="1" ht="11.25">
      <c r="A99" s="0" t="s">
        <v>16</v>
      </c>
      <c r="B99" s="0" t="s">
        <v>3151</v>
      </c>
      <c r="C99" s="0" t="s">
        <v>3152</v>
      </c>
      <c r="D99" s="0" t="s">
        <v>3159</v>
      </c>
      <c r="E99" s="0" t="s">
        <v>3160</v>
      </c>
      <c r="F99" s="0" t="s">
        <v>2931</v>
      </c>
      <c r="G99" s="0" t="s">
        <v>3161</v>
      </c>
    </row>
    <row customHeight="1" ht="11.25">
      <c r="A100" s="0" t="s">
        <v>16</v>
      </c>
      <c r="B100" s="0" t="s">
        <v>3151</v>
      </c>
      <c r="C100" s="0" t="s">
        <v>3152</v>
      </c>
      <c r="D100" s="0" t="s">
        <v>3162</v>
      </c>
      <c r="E100" s="0" t="s">
        <v>3163</v>
      </c>
      <c r="F100" s="0" t="s">
        <v>2931</v>
      </c>
      <c r="G100" s="0" t="s">
        <v>3164</v>
      </c>
    </row>
    <row customHeight="1" ht="11.25">
      <c r="A101" s="0" t="s">
        <v>16</v>
      </c>
      <c r="B101" s="0" t="s">
        <v>3151</v>
      </c>
      <c r="C101" s="0" t="s">
        <v>3152</v>
      </c>
      <c r="D101" s="0" t="s">
        <v>3151</v>
      </c>
      <c r="E101" s="0" t="s">
        <v>3152</v>
      </c>
      <c r="F101" s="0" t="s">
        <v>2925</v>
      </c>
      <c r="G101" s="0" t="s">
        <v>3165</v>
      </c>
    </row>
    <row customHeight="1" ht="11.25">
      <c r="A102" s="0" t="s">
        <v>16</v>
      </c>
      <c r="B102" s="0" t="s">
        <v>3151</v>
      </c>
      <c r="C102" s="0" t="s">
        <v>3152</v>
      </c>
      <c r="D102" s="0" t="s">
        <v>3166</v>
      </c>
      <c r="E102" s="0" t="s">
        <v>3167</v>
      </c>
      <c r="F102" s="0" t="s">
        <v>2928</v>
      </c>
      <c r="G102" s="0" t="s">
        <v>3168</v>
      </c>
    </row>
    <row customHeight="1" ht="11.25">
      <c r="A103" s="0" t="s">
        <v>16</v>
      </c>
      <c r="B103" s="0" t="s">
        <v>3169</v>
      </c>
      <c r="C103" s="0" t="s">
        <v>3170</v>
      </c>
      <c r="D103" s="0" t="s">
        <v>3171</v>
      </c>
      <c r="E103" s="0" t="s">
        <v>3172</v>
      </c>
      <c r="F103" s="0" t="s">
        <v>2931</v>
      </c>
      <c r="G103" s="0" t="s">
        <v>3173</v>
      </c>
    </row>
    <row customHeight="1" ht="11.25">
      <c r="A104" s="0" t="s">
        <v>16</v>
      </c>
      <c r="B104" s="0" t="s">
        <v>3169</v>
      </c>
      <c r="C104" s="0" t="s">
        <v>3170</v>
      </c>
      <c r="D104" s="0" t="s">
        <v>3174</v>
      </c>
      <c r="E104" s="0" t="s">
        <v>3175</v>
      </c>
      <c r="F104" s="0" t="s">
        <v>2928</v>
      </c>
      <c r="G104" s="0" t="s">
        <v>3176</v>
      </c>
    </row>
    <row customHeight="1" ht="11.25">
      <c r="A105" s="0" t="s">
        <v>16</v>
      </c>
      <c r="B105" s="0" t="s">
        <v>3169</v>
      </c>
      <c r="C105" s="0" t="s">
        <v>3170</v>
      </c>
      <c r="D105" s="0" t="s">
        <v>3177</v>
      </c>
      <c r="E105" s="0" t="s">
        <v>3178</v>
      </c>
      <c r="F105" s="0" t="s">
        <v>2931</v>
      </c>
      <c r="G105" s="0" t="s">
        <v>3179</v>
      </c>
    </row>
    <row customHeight="1" ht="11.25">
      <c r="A106" s="0" t="s">
        <v>16</v>
      </c>
      <c r="B106" s="0" t="s">
        <v>3169</v>
      </c>
      <c r="C106" s="0" t="s">
        <v>3170</v>
      </c>
      <c r="D106" s="0" t="s">
        <v>3169</v>
      </c>
      <c r="E106" s="0" t="s">
        <v>3170</v>
      </c>
      <c r="F106" s="0" t="s">
        <v>2925</v>
      </c>
      <c r="G106" s="0" t="s">
        <v>3180</v>
      </c>
    </row>
    <row customHeight="1" ht="11.25">
      <c r="A107" s="0" t="s">
        <v>16</v>
      </c>
      <c r="B107" s="0" t="s">
        <v>3169</v>
      </c>
      <c r="C107" s="0" t="s">
        <v>3170</v>
      </c>
      <c r="D107" s="0" t="s">
        <v>3181</v>
      </c>
      <c r="E107" s="0" t="s">
        <v>3182</v>
      </c>
      <c r="F107" s="0" t="s">
        <v>2942</v>
      </c>
      <c r="G107" s="0" t="s">
        <v>3183</v>
      </c>
    </row>
    <row customHeight="1" ht="11.25">
      <c r="A108" s="0" t="s">
        <v>16</v>
      </c>
      <c r="B108" s="0" t="s">
        <v>3169</v>
      </c>
      <c r="C108" s="0" t="s">
        <v>3170</v>
      </c>
      <c r="D108" s="0" t="s">
        <v>3184</v>
      </c>
      <c r="E108" s="0" t="s">
        <v>3185</v>
      </c>
      <c r="F108" s="0" t="s">
        <v>2928</v>
      </c>
      <c r="G108" s="0" t="s">
        <v>3186</v>
      </c>
    </row>
    <row customHeight="1" ht="11.25">
      <c r="A109" s="0" t="s">
        <v>16</v>
      </c>
      <c r="B109" s="0" t="s">
        <v>3169</v>
      </c>
      <c r="C109" s="0" t="s">
        <v>3170</v>
      </c>
      <c r="D109" s="0" t="s">
        <v>3187</v>
      </c>
      <c r="E109" s="0" t="s">
        <v>3188</v>
      </c>
      <c r="F109" s="0" t="s">
        <v>2931</v>
      </c>
      <c r="G109" s="0" t="s">
        <v>3189</v>
      </c>
    </row>
    <row customHeight="1" ht="11.25">
      <c r="A110" s="0" t="s">
        <v>16</v>
      </c>
      <c r="B110" s="0" t="s">
        <v>3190</v>
      </c>
      <c r="C110" s="0" t="s">
        <v>3191</v>
      </c>
      <c r="D110" s="0" t="s">
        <v>3192</v>
      </c>
      <c r="E110" s="0" t="s">
        <v>3193</v>
      </c>
      <c r="F110" s="0" t="s">
        <v>2931</v>
      </c>
      <c r="G110" s="0" t="s">
        <v>3194</v>
      </c>
    </row>
    <row customHeight="1" ht="11.25">
      <c r="A111" s="0" t="s">
        <v>16</v>
      </c>
      <c r="B111" s="0" t="s">
        <v>3190</v>
      </c>
      <c r="C111" s="0" t="s">
        <v>3191</v>
      </c>
      <c r="D111" s="0" t="s">
        <v>3195</v>
      </c>
      <c r="E111" s="0" t="s">
        <v>3196</v>
      </c>
      <c r="F111" s="0" t="s">
        <v>2931</v>
      </c>
      <c r="G111" s="0" t="s">
        <v>3197</v>
      </c>
    </row>
    <row customHeight="1" ht="11.25">
      <c r="A112" s="0" t="s">
        <v>16</v>
      </c>
      <c r="B112" s="0" t="s">
        <v>3190</v>
      </c>
      <c r="C112" s="0" t="s">
        <v>3191</v>
      </c>
      <c r="D112" s="0" t="s">
        <v>3198</v>
      </c>
      <c r="E112" s="0" t="s">
        <v>3199</v>
      </c>
      <c r="F112" s="0" t="s">
        <v>2931</v>
      </c>
      <c r="G112" s="0" t="s">
        <v>3200</v>
      </c>
    </row>
    <row customHeight="1" ht="11.25">
      <c r="A113" s="0" t="s">
        <v>16</v>
      </c>
      <c r="B113" s="0" t="s">
        <v>3190</v>
      </c>
      <c r="C113" s="0" t="s">
        <v>3191</v>
      </c>
      <c r="D113" s="0" t="s">
        <v>3190</v>
      </c>
      <c r="E113" s="0" t="s">
        <v>3191</v>
      </c>
      <c r="F113" s="0" t="s">
        <v>2925</v>
      </c>
      <c r="G113" s="0" t="s">
        <v>3201</v>
      </c>
    </row>
    <row customHeight="1" ht="11.25">
      <c r="A114" s="0" t="s">
        <v>16</v>
      </c>
      <c r="B114" s="0" t="s">
        <v>3190</v>
      </c>
      <c r="C114" s="0" t="s">
        <v>3191</v>
      </c>
      <c r="D114" s="0" t="s">
        <v>3202</v>
      </c>
      <c r="E114" s="0" t="s">
        <v>3203</v>
      </c>
      <c r="F114" s="0" t="s">
        <v>2928</v>
      </c>
      <c r="G114" s="0" t="s">
        <v>3204</v>
      </c>
    </row>
    <row customHeight="1" ht="11.25">
      <c r="A115" s="0" t="s">
        <v>16</v>
      </c>
      <c r="B115" s="0" t="s">
        <v>3190</v>
      </c>
      <c r="C115" s="0" t="s">
        <v>3191</v>
      </c>
      <c r="D115" s="0" t="s">
        <v>3205</v>
      </c>
      <c r="E115" s="0" t="s">
        <v>3206</v>
      </c>
      <c r="F115" s="0" t="s">
        <v>2931</v>
      </c>
      <c r="G115" s="0" t="s">
        <v>3207</v>
      </c>
    </row>
    <row customHeight="1" ht="11.25">
      <c r="A116" s="0" t="s">
        <v>16</v>
      </c>
      <c r="B116" s="0" t="s">
        <v>3208</v>
      </c>
      <c r="C116" s="0" t="s">
        <v>3209</v>
      </c>
      <c r="D116" s="0" t="s">
        <v>3210</v>
      </c>
      <c r="E116" s="0" t="s">
        <v>3211</v>
      </c>
      <c r="F116" s="0" t="s">
        <v>2931</v>
      </c>
      <c r="G116" s="0" t="s">
        <v>3212</v>
      </c>
    </row>
    <row customHeight="1" ht="11.25">
      <c r="A117" s="0" t="s">
        <v>16</v>
      </c>
      <c r="B117" s="0" t="s">
        <v>3208</v>
      </c>
      <c r="C117" s="0" t="s">
        <v>3209</v>
      </c>
      <c r="D117" s="0" t="s">
        <v>3213</v>
      </c>
      <c r="E117" s="0" t="s">
        <v>3214</v>
      </c>
      <c r="F117" s="0" t="s">
        <v>2931</v>
      </c>
      <c r="G117" s="0" t="s">
        <v>3215</v>
      </c>
    </row>
    <row customHeight="1" ht="11.25">
      <c r="A118" s="0" t="s">
        <v>16</v>
      </c>
      <c r="B118" s="0" t="s">
        <v>3208</v>
      </c>
      <c r="C118" s="0" t="s">
        <v>3209</v>
      </c>
      <c r="D118" s="0" t="s">
        <v>3216</v>
      </c>
      <c r="E118" s="0" t="s">
        <v>3217</v>
      </c>
      <c r="F118" s="0" t="s">
        <v>2931</v>
      </c>
      <c r="G118" s="0" t="s">
        <v>3218</v>
      </c>
    </row>
    <row customHeight="1" ht="11.25">
      <c r="A119" s="0" t="s">
        <v>16</v>
      </c>
      <c r="B119" s="0" t="s">
        <v>3208</v>
      </c>
      <c r="C119" s="0" t="s">
        <v>3209</v>
      </c>
      <c r="D119" s="0" t="s">
        <v>3219</v>
      </c>
      <c r="E119" s="0" t="s">
        <v>3220</v>
      </c>
      <c r="F119" s="0" t="s">
        <v>2931</v>
      </c>
      <c r="G119" s="0" t="s">
        <v>3221</v>
      </c>
    </row>
    <row customHeight="1" ht="11.25">
      <c r="A120" s="0" t="s">
        <v>16</v>
      </c>
      <c r="B120" s="0" t="s">
        <v>3208</v>
      </c>
      <c r="C120" s="0" t="s">
        <v>3209</v>
      </c>
      <c r="D120" s="0" t="s">
        <v>3222</v>
      </c>
      <c r="E120" s="0" t="s">
        <v>3223</v>
      </c>
      <c r="F120" s="0" t="s">
        <v>2931</v>
      </c>
      <c r="G120" s="0" t="s">
        <v>3224</v>
      </c>
    </row>
    <row customHeight="1" ht="11.25">
      <c r="A121" s="0" t="s">
        <v>16</v>
      </c>
      <c r="B121" s="0" t="s">
        <v>3208</v>
      </c>
      <c r="C121" s="0" t="s">
        <v>3209</v>
      </c>
      <c r="D121" s="0" t="s">
        <v>3208</v>
      </c>
      <c r="E121" s="0" t="s">
        <v>3209</v>
      </c>
      <c r="F121" s="0" t="s">
        <v>2925</v>
      </c>
      <c r="G121" s="0" t="s">
        <v>3225</v>
      </c>
    </row>
    <row customHeight="1" ht="11.25">
      <c r="A122" s="0" t="s">
        <v>16</v>
      </c>
      <c r="B122" s="0" t="s">
        <v>3208</v>
      </c>
      <c r="C122" s="0" t="s">
        <v>3209</v>
      </c>
      <c r="D122" s="0" t="s">
        <v>3226</v>
      </c>
      <c r="E122" s="0" t="s">
        <v>3227</v>
      </c>
      <c r="F122" s="0" t="s">
        <v>2928</v>
      </c>
      <c r="G122" s="0" t="s">
        <v>3228</v>
      </c>
    </row>
    <row customHeight="1" ht="11.25">
      <c r="A123" s="0" t="s">
        <v>16</v>
      </c>
      <c r="B123" s="0" t="s">
        <v>3208</v>
      </c>
      <c r="C123" s="0" t="s">
        <v>3209</v>
      </c>
      <c r="D123" s="0" t="s">
        <v>3229</v>
      </c>
      <c r="E123" s="0" t="s">
        <v>3230</v>
      </c>
      <c r="F123" s="0" t="s">
        <v>2931</v>
      </c>
      <c r="G123" s="0" t="s">
        <v>3231</v>
      </c>
    </row>
    <row customHeight="1" ht="11.25">
      <c r="A124" s="0" t="s">
        <v>16</v>
      </c>
      <c r="B124" s="0" t="s">
        <v>3232</v>
      </c>
      <c r="C124" s="0" t="s">
        <v>3233</v>
      </c>
      <c r="D124" s="0" t="s">
        <v>3234</v>
      </c>
      <c r="E124" s="0" t="s">
        <v>3235</v>
      </c>
      <c r="F124" s="0" t="s">
        <v>2931</v>
      </c>
      <c r="G124" s="0" t="s">
        <v>3236</v>
      </c>
    </row>
    <row customHeight="1" ht="11.25">
      <c r="A125" s="0" t="s">
        <v>16</v>
      </c>
      <c r="B125" s="0" t="s">
        <v>3232</v>
      </c>
      <c r="C125" s="0" t="s">
        <v>3233</v>
      </c>
      <c r="D125" s="0" t="s">
        <v>3237</v>
      </c>
      <c r="E125" s="0" t="s">
        <v>3238</v>
      </c>
      <c r="F125" s="0" t="s">
        <v>2931</v>
      </c>
      <c r="G125" s="0" t="s">
        <v>3239</v>
      </c>
    </row>
    <row customHeight="1" ht="11.25">
      <c r="A126" s="0" t="s">
        <v>16</v>
      </c>
      <c r="B126" s="0" t="s">
        <v>3232</v>
      </c>
      <c r="C126" s="0" t="s">
        <v>3233</v>
      </c>
      <c r="D126" s="0" t="s">
        <v>3240</v>
      </c>
      <c r="E126" s="0" t="s">
        <v>3241</v>
      </c>
      <c r="F126" s="0" t="s">
        <v>2931</v>
      </c>
      <c r="G126" s="0" t="s">
        <v>3242</v>
      </c>
    </row>
    <row customHeight="1" ht="11.25">
      <c r="A127" s="0" t="s">
        <v>16</v>
      </c>
      <c r="B127" s="0" t="s">
        <v>3232</v>
      </c>
      <c r="C127" s="0" t="s">
        <v>3233</v>
      </c>
      <c r="D127" s="0" t="s">
        <v>3243</v>
      </c>
      <c r="E127" s="0" t="s">
        <v>3244</v>
      </c>
      <c r="F127" s="0" t="s">
        <v>2931</v>
      </c>
      <c r="G127" s="0" t="s">
        <v>3245</v>
      </c>
    </row>
    <row customHeight="1" ht="11.25">
      <c r="A128" s="0" t="s">
        <v>16</v>
      </c>
      <c r="B128" s="0" t="s">
        <v>3232</v>
      </c>
      <c r="C128" s="0" t="s">
        <v>3233</v>
      </c>
      <c r="D128" s="0" t="s">
        <v>3232</v>
      </c>
      <c r="E128" s="0" t="s">
        <v>3233</v>
      </c>
      <c r="F128" s="0" t="s">
        <v>2925</v>
      </c>
      <c r="G128" s="0" t="s">
        <v>3246</v>
      </c>
    </row>
    <row customHeight="1" ht="11.25">
      <c r="A129" s="0" t="s">
        <v>16</v>
      </c>
      <c r="B129" s="0" t="s">
        <v>3232</v>
      </c>
      <c r="C129" s="0" t="s">
        <v>3233</v>
      </c>
      <c r="D129" s="0" t="s">
        <v>3247</v>
      </c>
      <c r="E129" s="0" t="s">
        <v>3248</v>
      </c>
      <c r="F129" s="0" t="s">
        <v>2928</v>
      </c>
      <c r="G129" s="0" t="s">
        <v>3249</v>
      </c>
    </row>
    <row customHeight="1" ht="11.25">
      <c r="A130" s="0" t="s">
        <v>16</v>
      </c>
      <c r="B130" s="0" t="s">
        <v>3232</v>
      </c>
      <c r="C130" s="0" t="s">
        <v>3233</v>
      </c>
      <c r="D130" s="0" t="s">
        <v>3250</v>
      </c>
      <c r="E130" s="0" t="s">
        <v>3251</v>
      </c>
      <c r="F130" s="0" t="s">
        <v>2931</v>
      </c>
      <c r="G130" s="0" t="s">
        <v>3252</v>
      </c>
    </row>
    <row customHeight="1" ht="11.25">
      <c r="A131" s="0" t="s">
        <v>16</v>
      </c>
      <c r="B131" s="0" t="s">
        <v>3232</v>
      </c>
      <c r="C131" s="0" t="s">
        <v>3233</v>
      </c>
      <c r="D131" s="0" t="s">
        <v>3253</v>
      </c>
      <c r="E131" s="0" t="s">
        <v>3254</v>
      </c>
      <c r="F131" s="0" t="s">
        <v>2931</v>
      </c>
      <c r="G131" s="0" t="s">
        <v>3255</v>
      </c>
    </row>
    <row customHeight="1" ht="11.25">
      <c r="A132" s="0" t="s">
        <v>16</v>
      </c>
      <c r="B132" s="0" t="s">
        <v>3256</v>
      </c>
      <c r="C132" s="0" t="s">
        <v>3257</v>
      </c>
      <c r="D132" s="0" t="s">
        <v>3258</v>
      </c>
      <c r="E132" s="0" t="s">
        <v>3259</v>
      </c>
      <c r="F132" s="0" t="s">
        <v>2931</v>
      </c>
      <c r="G132" s="0" t="s">
        <v>3260</v>
      </c>
    </row>
    <row customHeight="1" ht="11.25">
      <c r="A133" s="0" t="s">
        <v>16</v>
      </c>
      <c r="B133" s="0" t="s">
        <v>3256</v>
      </c>
      <c r="C133" s="0" t="s">
        <v>3257</v>
      </c>
      <c r="D133" s="0" t="s">
        <v>3261</v>
      </c>
      <c r="E133" s="0" t="s">
        <v>3262</v>
      </c>
      <c r="F133" s="0" t="s">
        <v>2931</v>
      </c>
      <c r="G133" s="0" t="s">
        <v>3263</v>
      </c>
    </row>
    <row customHeight="1" ht="11.25">
      <c r="A134" s="0" t="s">
        <v>16</v>
      </c>
      <c r="B134" s="0" t="s">
        <v>3256</v>
      </c>
      <c r="C134" s="0" t="s">
        <v>3257</v>
      </c>
      <c r="D134" s="0" t="s">
        <v>3264</v>
      </c>
      <c r="E134" s="0" t="s">
        <v>3265</v>
      </c>
      <c r="F134" s="0" t="s">
        <v>2931</v>
      </c>
      <c r="G134" s="0" t="s">
        <v>3266</v>
      </c>
    </row>
    <row customHeight="1" ht="11.25">
      <c r="A135" s="0" t="s">
        <v>16</v>
      </c>
      <c r="B135" s="0" t="s">
        <v>3256</v>
      </c>
      <c r="C135" s="0" t="s">
        <v>3257</v>
      </c>
      <c r="D135" s="0" t="s">
        <v>3267</v>
      </c>
      <c r="E135" s="0" t="s">
        <v>3268</v>
      </c>
      <c r="F135" s="0" t="s">
        <v>2931</v>
      </c>
      <c r="G135" s="0" t="s">
        <v>3269</v>
      </c>
    </row>
    <row customHeight="1" ht="11.25">
      <c r="A136" s="0" t="s">
        <v>16</v>
      </c>
      <c r="B136" s="0" t="s">
        <v>3256</v>
      </c>
      <c r="C136" s="0" t="s">
        <v>3257</v>
      </c>
      <c r="D136" s="0" t="s">
        <v>3256</v>
      </c>
      <c r="E136" s="0" t="s">
        <v>3257</v>
      </c>
      <c r="F136" s="0" t="s">
        <v>2925</v>
      </c>
      <c r="G136" s="0" t="s">
        <v>3270</v>
      </c>
    </row>
    <row customHeight="1" ht="11.25">
      <c r="A137" s="0" t="s">
        <v>16</v>
      </c>
      <c r="B137" s="0" t="s">
        <v>3256</v>
      </c>
      <c r="C137" s="0" t="s">
        <v>3257</v>
      </c>
      <c r="D137" s="0" t="s">
        <v>3271</v>
      </c>
      <c r="E137" s="0" t="s">
        <v>3272</v>
      </c>
      <c r="F137" s="0" t="s">
        <v>2928</v>
      </c>
      <c r="G137" s="0" t="s">
        <v>3273</v>
      </c>
    </row>
    <row customHeight="1" ht="11.25">
      <c r="A138" s="0" t="s">
        <v>16</v>
      </c>
      <c r="B138" s="0" t="s">
        <v>3256</v>
      </c>
      <c r="C138" s="0" t="s">
        <v>3257</v>
      </c>
      <c r="D138" s="0" t="s">
        <v>3274</v>
      </c>
      <c r="E138" s="0" t="s">
        <v>3275</v>
      </c>
      <c r="F138" s="0" t="s">
        <v>2931</v>
      </c>
      <c r="G138" s="0" t="s">
        <v>3276</v>
      </c>
    </row>
    <row customHeight="1" ht="11.25">
      <c r="A139" s="0" t="s">
        <v>16</v>
      </c>
      <c r="B139" s="0" t="s">
        <v>3277</v>
      </c>
      <c r="C139" s="0" t="s">
        <v>3278</v>
      </c>
      <c r="D139" s="0" t="s">
        <v>3279</v>
      </c>
      <c r="E139" s="0" t="s">
        <v>3280</v>
      </c>
      <c r="F139" s="0" t="s">
        <v>2931</v>
      </c>
      <c r="G139" s="0" t="s">
        <v>3281</v>
      </c>
    </row>
    <row customHeight="1" ht="11.25">
      <c r="A140" s="0" t="s">
        <v>16</v>
      </c>
      <c r="B140" s="0" t="s">
        <v>3277</v>
      </c>
      <c r="C140" s="0" t="s">
        <v>3278</v>
      </c>
      <c r="D140" s="0" t="s">
        <v>3282</v>
      </c>
      <c r="E140" s="0" t="s">
        <v>3283</v>
      </c>
      <c r="F140" s="0" t="s">
        <v>2931</v>
      </c>
      <c r="G140" s="0" t="s">
        <v>3284</v>
      </c>
    </row>
    <row customHeight="1" ht="11.25">
      <c r="A141" s="0" t="s">
        <v>16</v>
      </c>
      <c r="B141" s="0" t="s">
        <v>3277</v>
      </c>
      <c r="C141" s="0" t="s">
        <v>3278</v>
      </c>
      <c r="D141" s="0" t="s">
        <v>3285</v>
      </c>
      <c r="E141" s="0" t="s">
        <v>3286</v>
      </c>
      <c r="F141" s="0" t="s">
        <v>2928</v>
      </c>
      <c r="G141" s="0" t="s">
        <v>3287</v>
      </c>
    </row>
    <row customHeight="1" ht="11.25">
      <c r="A142" s="0" t="s">
        <v>16</v>
      </c>
      <c r="B142" s="0" t="s">
        <v>3277</v>
      </c>
      <c r="C142" s="0" t="s">
        <v>3278</v>
      </c>
      <c r="D142" s="0" t="s">
        <v>3288</v>
      </c>
      <c r="E142" s="0" t="s">
        <v>3289</v>
      </c>
      <c r="F142" s="0" t="s">
        <v>2931</v>
      </c>
      <c r="G142" s="0" t="s">
        <v>3290</v>
      </c>
    </row>
    <row customHeight="1" ht="11.25">
      <c r="A143" s="0" t="s">
        <v>16</v>
      </c>
      <c r="B143" s="0" t="s">
        <v>3277</v>
      </c>
      <c r="C143" s="0" t="s">
        <v>3278</v>
      </c>
      <c r="D143" s="0" t="s">
        <v>3291</v>
      </c>
      <c r="E143" s="0" t="s">
        <v>3292</v>
      </c>
      <c r="F143" s="0" t="s">
        <v>2931</v>
      </c>
      <c r="G143" s="0" t="s">
        <v>3293</v>
      </c>
    </row>
    <row customHeight="1" ht="11.25">
      <c r="A144" s="0" t="s">
        <v>16</v>
      </c>
      <c r="B144" s="0" t="s">
        <v>3277</v>
      </c>
      <c r="C144" s="0" t="s">
        <v>3278</v>
      </c>
      <c r="D144" s="0" t="s">
        <v>3277</v>
      </c>
      <c r="E144" s="0" t="s">
        <v>3278</v>
      </c>
      <c r="F144" s="0" t="s">
        <v>2925</v>
      </c>
      <c r="G144" s="0" t="s">
        <v>3294</v>
      </c>
    </row>
    <row customHeight="1" ht="11.25">
      <c r="A145" s="0" t="s">
        <v>16</v>
      </c>
      <c r="B145" s="0" t="s">
        <v>3277</v>
      </c>
      <c r="C145" s="0" t="s">
        <v>3278</v>
      </c>
      <c r="D145" s="0" t="s">
        <v>3295</v>
      </c>
      <c r="E145" s="0" t="s">
        <v>3296</v>
      </c>
      <c r="F145" s="0" t="s">
        <v>2931</v>
      </c>
      <c r="G145" s="0" t="s">
        <v>3297</v>
      </c>
    </row>
    <row customHeight="1" ht="11.25">
      <c r="A146" s="0" t="s">
        <v>16</v>
      </c>
      <c r="B146" s="0" t="s">
        <v>3298</v>
      </c>
      <c r="C146" s="0" t="s">
        <v>3299</v>
      </c>
      <c r="D146" s="0" t="s">
        <v>3300</v>
      </c>
      <c r="E146" s="0" t="s">
        <v>3301</v>
      </c>
      <c r="F146" s="0" t="s">
        <v>2931</v>
      </c>
      <c r="G146" s="0" t="s">
        <v>3302</v>
      </c>
    </row>
    <row customHeight="1" ht="11.25">
      <c r="A147" s="0" t="s">
        <v>16</v>
      </c>
      <c r="B147" s="0" t="s">
        <v>3298</v>
      </c>
      <c r="C147" s="0" t="s">
        <v>3299</v>
      </c>
      <c r="D147" s="0" t="s">
        <v>3025</v>
      </c>
      <c r="E147" s="0" t="s">
        <v>3303</v>
      </c>
      <c r="F147" s="0" t="s">
        <v>2931</v>
      </c>
      <c r="G147" s="0" t="s">
        <v>3304</v>
      </c>
    </row>
    <row customHeight="1" ht="11.25">
      <c r="A148" s="0" t="s">
        <v>16</v>
      </c>
      <c r="B148" s="0" t="s">
        <v>3298</v>
      </c>
      <c r="C148" s="0" t="s">
        <v>3299</v>
      </c>
      <c r="D148" s="0" t="s">
        <v>3305</v>
      </c>
      <c r="E148" s="0" t="s">
        <v>3306</v>
      </c>
      <c r="F148" s="0" t="s">
        <v>2931</v>
      </c>
      <c r="G148" s="0" t="s">
        <v>3307</v>
      </c>
    </row>
    <row customHeight="1" ht="11.25">
      <c r="A149" s="0" t="s">
        <v>16</v>
      </c>
      <c r="B149" s="0" t="s">
        <v>3298</v>
      </c>
      <c r="C149" s="0" t="s">
        <v>3299</v>
      </c>
      <c r="D149" s="0" t="s">
        <v>3308</v>
      </c>
      <c r="E149" s="0" t="s">
        <v>3309</v>
      </c>
      <c r="F149" s="0" t="s">
        <v>2931</v>
      </c>
      <c r="G149" s="0" t="s">
        <v>3310</v>
      </c>
    </row>
    <row customHeight="1" ht="11.25">
      <c r="A150" s="0" t="s">
        <v>16</v>
      </c>
      <c r="B150" s="0" t="s">
        <v>3298</v>
      </c>
      <c r="C150" s="0" t="s">
        <v>3299</v>
      </c>
      <c r="D150" s="0" t="s">
        <v>3311</v>
      </c>
      <c r="E150" s="0" t="s">
        <v>3312</v>
      </c>
      <c r="F150" s="0" t="s">
        <v>2931</v>
      </c>
      <c r="G150" s="0" t="s">
        <v>3313</v>
      </c>
    </row>
    <row customHeight="1" ht="11.25">
      <c r="A151" s="0" t="s">
        <v>16</v>
      </c>
      <c r="B151" s="0" t="s">
        <v>3298</v>
      </c>
      <c r="C151" s="0" t="s">
        <v>3299</v>
      </c>
      <c r="D151" s="0" t="s">
        <v>3314</v>
      </c>
      <c r="E151" s="0" t="s">
        <v>3315</v>
      </c>
      <c r="F151" s="0" t="s">
        <v>2931</v>
      </c>
      <c r="G151" s="0" t="s">
        <v>3316</v>
      </c>
    </row>
    <row customHeight="1" ht="11.25">
      <c r="A152" s="0" t="s">
        <v>16</v>
      </c>
      <c r="B152" s="0" t="s">
        <v>3298</v>
      </c>
      <c r="C152" s="0" t="s">
        <v>3299</v>
      </c>
      <c r="D152" s="0" t="s">
        <v>3317</v>
      </c>
      <c r="E152" s="0" t="s">
        <v>3318</v>
      </c>
      <c r="F152" s="0" t="s">
        <v>2931</v>
      </c>
      <c r="G152" s="0" t="s">
        <v>3319</v>
      </c>
    </row>
    <row customHeight="1" ht="11.25">
      <c r="A153" s="0" t="s">
        <v>16</v>
      </c>
      <c r="B153" s="0" t="s">
        <v>3298</v>
      </c>
      <c r="C153" s="0" t="s">
        <v>3299</v>
      </c>
      <c r="D153" s="0" t="s">
        <v>3298</v>
      </c>
      <c r="E153" s="0" t="s">
        <v>3299</v>
      </c>
      <c r="F153" s="0" t="s">
        <v>2925</v>
      </c>
      <c r="G153" s="0" t="s">
        <v>3320</v>
      </c>
    </row>
    <row customHeight="1" ht="11.25">
      <c r="A154" s="0" t="s">
        <v>16</v>
      </c>
      <c r="B154" s="0" t="s">
        <v>3298</v>
      </c>
      <c r="C154" s="0" t="s">
        <v>3299</v>
      </c>
      <c r="D154" s="0" t="s">
        <v>3321</v>
      </c>
      <c r="E154" s="0" t="s">
        <v>3322</v>
      </c>
      <c r="F154" s="0" t="s">
        <v>2928</v>
      </c>
      <c r="G154" s="0" t="s">
        <v>3323</v>
      </c>
    </row>
    <row customHeight="1" ht="11.25">
      <c r="A155" s="0" t="s">
        <v>16</v>
      </c>
      <c r="B155" s="0" t="s">
        <v>3324</v>
      </c>
      <c r="C155" s="0" t="s">
        <v>3325</v>
      </c>
      <c r="D155" s="0" t="s">
        <v>3326</v>
      </c>
      <c r="E155" s="0" t="s">
        <v>3327</v>
      </c>
      <c r="F155" s="0" t="s">
        <v>2931</v>
      </c>
      <c r="G155" s="0" t="s">
        <v>3328</v>
      </c>
    </row>
    <row customHeight="1" ht="11.25">
      <c r="A156" s="0" t="s">
        <v>16</v>
      </c>
      <c r="B156" s="0" t="s">
        <v>3324</v>
      </c>
      <c r="C156" s="0" t="s">
        <v>3325</v>
      </c>
      <c r="D156" s="0" t="s">
        <v>3329</v>
      </c>
      <c r="E156" s="0" t="s">
        <v>3330</v>
      </c>
      <c r="F156" s="0" t="s">
        <v>2931</v>
      </c>
      <c r="G156" s="0" t="s">
        <v>3331</v>
      </c>
    </row>
    <row customHeight="1" ht="11.25">
      <c r="A157" s="0" t="s">
        <v>16</v>
      </c>
      <c r="B157" s="0" t="s">
        <v>3324</v>
      </c>
      <c r="C157" s="0" t="s">
        <v>3325</v>
      </c>
      <c r="D157" s="0" t="s">
        <v>3332</v>
      </c>
      <c r="E157" s="0" t="s">
        <v>3333</v>
      </c>
      <c r="F157" s="0" t="s">
        <v>2931</v>
      </c>
      <c r="G157" s="0" t="s">
        <v>3334</v>
      </c>
    </row>
    <row customHeight="1" ht="11.25">
      <c r="A158" s="0" t="s">
        <v>16</v>
      </c>
      <c r="B158" s="0" t="s">
        <v>3324</v>
      </c>
      <c r="C158" s="0" t="s">
        <v>3325</v>
      </c>
      <c r="D158" s="0" t="s">
        <v>3335</v>
      </c>
      <c r="E158" s="0" t="s">
        <v>3336</v>
      </c>
      <c r="F158" s="0" t="s">
        <v>2931</v>
      </c>
      <c r="G158" s="0" t="s">
        <v>3337</v>
      </c>
    </row>
    <row customHeight="1" ht="11.25">
      <c r="A159" s="0" t="s">
        <v>16</v>
      </c>
      <c r="B159" s="0" t="s">
        <v>3324</v>
      </c>
      <c r="C159" s="0" t="s">
        <v>3325</v>
      </c>
      <c r="D159" s="0" t="s">
        <v>3338</v>
      </c>
      <c r="E159" s="0" t="s">
        <v>3339</v>
      </c>
      <c r="F159" s="0" t="s">
        <v>2931</v>
      </c>
      <c r="G159" s="0" t="s">
        <v>3340</v>
      </c>
    </row>
    <row customHeight="1" ht="11.25">
      <c r="A160" s="0" t="s">
        <v>16</v>
      </c>
      <c r="B160" s="0" t="s">
        <v>3324</v>
      </c>
      <c r="C160" s="0" t="s">
        <v>3325</v>
      </c>
      <c r="D160" s="0" t="s">
        <v>3341</v>
      </c>
      <c r="E160" s="0" t="s">
        <v>3342</v>
      </c>
      <c r="F160" s="0" t="s">
        <v>2931</v>
      </c>
      <c r="G160" s="0" t="s">
        <v>3343</v>
      </c>
    </row>
    <row customHeight="1" ht="11.25">
      <c r="A161" s="0" t="s">
        <v>16</v>
      </c>
      <c r="B161" s="0" t="s">
        <v>3324</v>
      </c>
      <c r="C161" s="0" t="s">
        <v>3325</v>
      </c>
      <c r="D161" s="0" t="s">
        <v>3344</v>
      </c>
      <c r="E161" s="0" t="s">
        <v>3345</v>
      </c>
      <c r="F161" s="0" t="s">
        <v>2931</v>
      </c>
      <c r="G161" s="0" t="s">
        <v>3346</v>
      </c>
    </row>
    <row customHeight="1" ht="11.25">
      <c r="A162" s="0" t="s">
        <v>16</v>
      </c>
      <c r="B162" s="0" t="s">
        <v>3324</v>
      </c>
      <c r="C162" s="0" t="s">
        <v>3325</v>
      </c>
      <c r="D162" s="0" t="s">
        <v>3347</v>
      </c>
      <c r="E162" s="0" t="s">
        <v>3348</v>
      </c>
      <c r="F162" s="0" t="s">
        <v>2931</v>
      </c>
      <c r="G162" s="0" t="s">
        <v>3349</v>
      </c>
    </row>
    <row customHeight="1" ht="11.25">
      <c r="A163" s="0" t="s">
        <v>16</v>
      </c>
      <c r="B163" s="0" t="s">
        <v>3324</v>
      </c>
      <c r="C163" s="0" t="s">
        <v>3325</v>
      </c>
      <c r="D163" s="0" t="s">
        <v>3350</v>
      </c>
      <c r="E163" s="0" t="s">
        <v>3351</v>
      </c>
      <c r="F163" s="0" t="s">
        <v>2931</v>
      </c>
      <c r="G163" s="0" t="s">
        <v>3352</v>
      </c>
    </row>
    <row customHeight="1" ht="11.25">
      <c r="A164" s="0" t="s">
        <v>16</v>
      </c>
      <c r="B164" s="0" t="s">
        <v>3324</v>
      </c>
      <c r="C164" s="0" t="s">
        <v>3325</v>
      </c>
      <c r="D164" s="0" t="s">
        <v>3324</v>
      </c>
      <c r="E164" s="0" t="s">
        <v>3325</v>
      </c>
      <c r="F164" s="0" t="s">
        <v>2925</v>
      </c>
      <c r="G164" s="0" t="s">
        <v>3353</v>
      </c>
    </row>
    <row customHeight="1" ht="11.25">
      <c r="A165" s="0" t="s">
        <v>16</v>
      </c>
      <c r="B165" s="0" t="s">
        <v>3324</v>
      </c>
      <c r="C165" s="0" t="s">
        <v>3325</v>
      </c>
      <c r="D165" s="0" t="s">
        <v>3354</v>
      </c>
      <c r="E165" s="0" t="s">
        <v>3355</v>
      </c>
      <c r="F165" s="0" t="s">
        <v>2928</v>
      </c>
      <c r="G165" s="0" t="s">
        <v>3356</v>
      </c>
    </row>
    <row customHeight="1" ht="11.25">
      <c r="A166" s="0" t="s">
        <v>16</v>
      </c>
      <c r="B166" s="0" t="s">
        <v>99</v>
      </c>
      <c r="C166" s="0" t="s">
        <v>100</v>
      </c>
      <c r="D166" s="0" t="s">
        <v>99</v>
      </c>
      <c r="E166" s="0" t="s">
        <v>100</v>
      </c>
      <c r="F166" s="0" t="s">
        <v>3357</v>
      </c>
      <c r="G166" s="0" t="s">
        <v>98</v>
      </c>
    </row>
    <row customHeight="1" ht="11.25">
      <c r="A167" s="0" t="s">
        <v>16</v>
      </c>
      <c r="B167" s="0" t="s">
        <v>3358</v>
      </c>
      <c r="C167" s="0" t="s">
        <v>3359</v>
      </c>
      <c r="D167" s="0" t="s">
        <v>3358</v>
      </c>
      <c r="E167" s="0" t="s">
        <v>3359</v>
      </c>
      <c r="F167" s="0" t="s">
        <v>3357</v>
      </c>
      <c r="G167" s="0" t="s">
        <v>3360</v>
      </c>
    </row>
    <row customHeight="1" ht="11.25">
      <c r="A168" s="0" t="s">
        <v>16</v>
      </c>
      <c r="B168" s="0" t="s">
        <v>3361</v>
      </c>
      <c r="C168" s="0" t="s">
        <v>3362</v>
      </c>
      <c r="D168" s="0" t="s">
        <v>3361</v>
      </c>
      <c r="E168" s="0" t="s">
        <v>3362</v>
      </c>
      <c r="F168" s="0" t="s">
        <v>3357</v>
      </c>
      <c r="G168" s="0" t="s">
        <v>3363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D27E7-95AC-E607-9264-7F2B0416506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3387</v>
      </c>
      <c r="B1" s="836" t="s">
        <v>3388</v>
      </c>
      <c r="C1" s="836" t="s">
        <v>1178</v>
      </c>
    </row>
    <row customHeight="1" ht="11.25">
      <c r="A2" s="836">
        <v>4189678</v>
      </c>
      <c r="B2" s="836" t="s">
        <v>3389</v>
      </c>
      <c r="C2" s="836" t="s">
        <v>3390</v>
      </c>
    </row>
    <row customHeight="1" ht="11.25">
      <c r="A3" s="836">
        <v>4190415</v>
      </c>
      <c r="B3" s="836" t="s">
        <v>3391</v>
      </c>
      <c r="C3" s="836" t="s">
        <v>3390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64213-480C-186F-72E7-19DB9F43899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3392</v>
      </c>
      <c r="B1" s="164" t="s">
        <v>3393</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24A2A-39C4-503E-19B1-ACDB582D748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3394</v>
      </c>
      <c r="B1" s="0" t="b">
        <v>1</v>
      </c>
    </row>
    <row customHeight="1" ht="11.25">
      <c r="A2" s="0" t="s">
        <v>3395</v>
      </c>
      <c r="B2" s="0" t="b">
        <v>0</v>
      </c>
    </row>
    <row customHeight="1" ht="11.25">
      <c r="A3" s="0" t="s">
        <v>3396</v>
      </c>
      <c r="B3" s="0" t="b">
        <v>0</v>
      </c>
    </row>
    <row customHeight="1" ht="11.25">
      <c r="A4" s="0" t="s">
        <v>3397</v>
      </c>
      <c r="B4" s="0" t="b">
        <v>0</v>
      </c>
    </row>
    <row customHeight="1" ht="11.25">
      <c r="A5" s="0" t="s">
        <v>3398</v>
      </c>
      <c r="B5" s="0" t="b">
        <v>0</v>
      </c>
    </row>
    <row customHeight="1" ht="11.25">
      <c r="A6" s="0" t="s">
        <v>3399</v>
      </c>
      <c r="B6" s="0" t="b">
        <v>1</v>
      </c>
    </row>
    <row customHeight="1" ht="11.25">
      <c r="A7" s="0" t="s">
        <v>3400</v>
      </c>
      <c r="B7" s="0" t="b">
        <v>0</v>
      </c>
    </row>
    <row customHeight="1" ht="11.25">
      <c r="A8" s="0" t="s">
        <v>3401</v>
      </c>
      <c r="B8" s="0" t="b">
        <v>0</v>
      </c>
    </row>
    <row customHeight="1" ht="11.25">
      <c r="A9" s="0" t="s">
        <v>3402</v>
      </c>
      <c r="B9" s="0" t="b">
        <v>0</v>
      </c>
    </row>
    <row customHeight="1" ht="11.25">
      <c r="A10" s="0" t="s">
        <v>3403</v>
      </c>
      <c r="B10" s="0" t="b">
        <v>0</v>
      </c>
    </row>
    <row customHeight="1" ht="11.25">
      <c r="A11" s="0" t="s">
        <v>3404</v>
      </c>
      <c r="B11" s="0" t="b">
        <v>0</v>
      </c>
    </row>
    <row customHeight="1" ht="11.25">
      <c r="A12" s="0" t="s">
        <v>3405</v>
      </c>
      <c r="B12" s="0" t="b">
        <v>0</v>
      </c>
    </row>
    <row customHeight="1" ht="11.25">
      <c r="A13" s="0" t="s">
        <v>3406</v>
      </c>
      <c r="B13" s="0" t="b">
        <v>0</v>
      </c>
    </row>
    <row customHeight="1" ht="11.25">
      <c r="A14" s="0" t="s">
        <v>3407</v>
      </c>
      <c r="B14" s="0" t="b">
        <v>1</v>
      </c>
    </row>
    <row customHeight="1" ht="11.25">
      <c r="A15" s="0" t="s">
        <v>3408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987963-B85D-F2C5-C4A7-9608CCCC0E8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9D621-A9A2-FC63-7393-D122C2DAA77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3409</v>
      </c>
      <c r="B1" s="68" t="s">
        <v>3410</v>
      </c>
    </row>
    <row customHeight="1" ht="11.25">
      <c r="A2" s="65" t="s">
        <v>3411</v>
      </c>
      <c r="B2" s="65" t="s">
        <v>3412</v>
      </c>
    </row>
    <row customHeight="1" ht="11.25">
      <c r="A3" s="65" t="s">
        <v>3413</v>
      </c>
      <c r="B3" s="65" t="s">
        <v>3414</v>
      </c>
    </row>
    <row customHeight="1" ht="11.25">
      <c r="A4" s="65" t="s">
        <v>3415</v>
      </c>
      <c r="B4" s="65" t="s">
        <v>3416</v>
      </c>
    </row>
    <row customHeight="1" ht="11.25">
      <c r="A5" s="65" t="s">
        <v>3417</v>
      </c>
      <c r="B5" s="65" t="s">
        <v>3418</v>
      </c>
    </row>
    <row customHeight="1" ht="11.25">
      <c r="A6" s="65" t="s">
        <v>3419</v>
      </c>
      <c r="B6" s="65" t="s">
        <v>3420</v>
      </c>
    </row>
    <row customHeight="1" ht="11.25">
      <c r="A7" s="65" t="s">
        <v>3421</v>
      </c>
      <c r="B7" s="65" t="s">
        <v>3422</v>
      </c>
    </row>
    <row customHeight="1" ht="11.25">
      <c r="A8" s="65" t="s">
        <v>3423</v>
      </c>
      <c r="B8" s="65" t="s">
        <v>3424</v>
      </c>
    </row>
    <row customHeight="1" ht="11.25">
      <c r="A9" s="65" t="s">
        <v>3425</v>
      </c>
      <c r="B9" s="65" t="s">
        <v>3426</v>
      </c>
    </row>
    <row customHeight="1" ht="11.25">
      <c r="A10" s="65" t="s">
        <v>3427</v>
      </c>
      <c r="B10" s="65" t="s">
        <v>3428</v>
      </c>
    </row>
    <row customHeight="1" ht="11.25">
      <c r="A11" s="65" t="s">
        <v>3429</v>
      </c>
      <c r="B11" s="65" t="s">
        <v>3430</v>
      </c>
    </row>
    <row customHeight="1" ht="11.25">
      <c r="A12" s="65" t="s">
        <v>3431</v>
      </c>
      <c r="B12" s="65" t="s">
        <v>3432</v>
      </c>
    </row>
    <row customHeight="1" ht="11.25">
      <c r="A13" s="65" t="s">
        <v>3433</v>
      </c>
      <c r="B13" s="65" t="s">
        <v>3434</v>
      </c>
    </row>
    <row customHeight="1" ht="11.25">
      <c r="A14" s="65" t="s">
        <v>3435</v>
      </c>
      <c r="B14" s="65" t="s">
        <v>3436</v>
      </c>
    </row>
    <row customHeight="1" ht="11.25">
      <c r="A15" s="65" t="s">
        <v>3437</v>
      </c>
      <c r="B15" s="65" t="s">
        <v>3438</v>
      </c>
    </row>
    <row customHeight="1" ht="11.25">
      <c r="A16" s="65" t="s">
        <v>3439</v>
      </c>
      <c r="B16" s="65" t="s">
        <v>3440</v>
      </c>
    </row>
    <row customHeight="1" ht="11.25">
      <c r="A17" s="65" t="s">
        <v>3441</v>
      </c>
      <c r="B17" s="65" t="s">
        <v>3442</v>
      </c>
    </row>
    <row customHeight="1" ht="11.25">
      <c r="A18" s="65" t="s">
        <v>3443</v>
      </c>
      <c r="B18" s="65" t="s">
        <v>3444</v>
      </c>
    </row>
    <row customHeight="1" ht="11.25">
      <c r="A19" s="65" t="s">
        <v>3445</v>
      </c>
      <c r="B19" s="65" t="s">
        <v>3446</v>
      </c>
    </row>
    <row customHeight="1" ht="11.25">
      <c r="A20" s="65" t="s">
        <v>3447</v>
      </c>
      <c r="B20" s="65" t="s">
        <v>3448</v>
      </c>
    </row>
    <row customHeight="1" ht="11.25">
      <c r="A21" s="65" t="s">
        <v>3449</v>
      </c>
      <c r="B21" s="65" t="s">
        <v>3450</v>
      </c>
    </row>
    <row customHeight="1" ht="11.25">
      <c r="A22" s="65" t="s">
        <v>3451</v>
      </c>
      <c r="B22" s="65" t="s">
        <v>3452</v>
      </c>
    </row>
    <row customHeight="1" ht="11.25">
      <c r="A23" s="65" t="s">
        <v>3453</v>
      </c>
      <c r="B23" s="65" t="s">
        <v>3454</v>
      </c>
    </row>
    <row customHeight="1" ht="11.25">
      <c r="A24" s="65" t="s">
        <v>3455</v>
      </c>
      <c r="B24" s="65" t="s">
        <v>3456</v>
      </c>
    </row>
    <row customHeight="1" ht="11.25">
      <c r="A25" s="65" t="s">
        <v>3457</v>
      </c>
      <c r="B25" s="65" t="s">
        <v>3458</v>
      </c>
    </row>
    <row customHeight="1" ht="11.25">
      <c r="A26" s="65" t="s">
        <v>3459</v>
      </c>
      <c r="B26" s="65" t="s">
        <v>3460</v>
      </c>
    </row>
    <row customHeight="1" ht="11.25">
      <c r="A27" s="65" t="s">
        <v>3461</v>
      </c>
      <c r="B27" s="65" t="s">
        <v>3462</v>
      </c>
    </row>
    <row customHeight="1" ht="11.25">
      <c r="A28" s="65" t="s">
        <v>3463</v>
      </c>
      <c r="B28" s="65" t="s">
        <v>3464</v>
      </c>
    </row>
    <row customHeight="1" ht="11.25">
      <c r="A29" s="65" t="s">
        <v>3465</v>
      </c>
      <c r="B29" s="65" t="s">
        <v>3466</v>
      </c>
    </row>
    <row customHeight="1" ht="11.25">
      <c r="A30" s="65" t="s">
        <v>3467</v>
      </c>
      <c r="B30" s="65" t="s">
        <v>3468</v>
      </c>
    </row>
    <row customHeight="1" ht="11.25">
      <c r="A31" s="65" t="s">
        <v>3469</v>
      </c>
      <c r="B31" s="65" t="s">
        <v>3470</v>
      </c>
    </row>
    <row customHeight="1" ht="11.25">
      <c r="A32" s="65" t="s">
        <v>3471</v>
      </c>
      <c r="B32" s="65" t="s">
        <v>3472</v>
      </c>
    </row>
    <row customHeight="1" ht="11.25">
      <c r="A33" s="65" t="s">
        <v>3473</v>
      </c>
      <c r="B33" s="65" t="s">
        <v>3474</v>
      </c>
    </row>
    <row customHeight="1" ht="11.25">
      <c r="A34" s="65" t="s">
        <v>3475</v>
      </c>
      <c r="B34" s="65" t="s">
        <v>3476</v>
      </c>
    </row>
    <row customHeight="1" ht="11.25">
      <c r="A35" s="65" t="s">
        <v>3477</v>
      </c>
      <c r="B35" s="65" t="s">
        <v>3478</v>
      </c>
    </row>
    <row customHeight="1" ht="11.25">
      <c r="A36" s="65" t="s">
        <v>3479</v>
      </c>
      <c r="B36" s="65" t="s">
        <v>3480</v>
      </c>
    </row>
    <row customHeight="1" ht="11.25">
      <c r="A37" s="65" t="s">
        <v>3481</v>
      </c>
      <c r="B37" s="65" t="s">
        <v>3482</v>
      </c>
    </row>
    <row customHeight="1" ht="11.25">
      <c r="A38" s="65" t="s">
        <v>3483</v>
      </c>
      <c r="B38" s="65" t="s">
        <v>3484</v>
      </c>
    </row>
    <row customHeight="1" ht="11.25">
      <c r="A39" s="65" t="s">
        <v>3485</v>
      </c>
      <c r="B39" s="65" t="s">
        <v>3486</v>
      </c>
    </row>
    <row customHeight="1" ht="11.25">
      <c r="A40" s="65" t="s">
        <v>3487</v>
      </c>
      <c r="B40" s="65" t="s">
        <v>3488</v>
      </c>
    </row>
    <row customHeight="1" ht="11.25">
      <c r="A41" s="65" t="s">
        <v>3489</v>
      </c>
      <c r="B41" s="65" t="s">
        <v>3490</v>
      </c>
    </row>
    <row customHeight="1" ht="11.25">
      <c r="A42" s="65" t="s">
        <v>3491</v>
      </c>
      <c r="B42" s="65" t="s">
        <v>3492</v>
      </c>
    </row>
    <row customHeight="1" ht="11.25">
      <c r="A43" s="65" t="s">
        <v>3493</v>
      </c>
      <c r="B43" s="65" t="s">
        <v>3494</v>
      </c>
    </row>
    <row customHeight="1" ht="11.25">
      <c r="A44" s="65" t="s">
        <v>3495</v>
      </c>
      <c r="B44" s="65" t="s">
        <v>3496</v>
      </c>
    </row>
    <row customHeight="1" ht="11.25">
      <c r="A45" s="65" t="s">
        <v>3497</v>
      </c>
      <c r="B45" s="65" t="s">
        <v>3498</v>
      </c>
    </row>
    <row customHeight="1" ht="11.25">
      <c r="A46" s="65" t="s">
        <v>3499</v>
      </c>
      <c r="B46" s="65" t="s">
        <v>3500</v>
      </c>
    </row>
    <row customHeight="1" ht="11.25">
      <c r="A47" s="65" t="s">
        <v>3501</v>
      </c>
      <c r="B47" s="65" t="s">
        <v>3502</v>
      </c>
    </row>
    <row customHeight="1" ht="11.25">
      <c r="A48" s="65" t="s">
        <v>3503</v>
      </c>
      <c r="B48" s="65" t="s">
        <v>3504</v>
      </c>
    </row>
    <row customHeight="1" ht="11.25">
      <c r="A49" s="65" t="s">
        <v>3505</v>
      </c>
      <c r="B49" s="65" t="s">
        <v>3506</v>
      </c>
    </row>
    <row customHeight="1" ht="11.25">
      <c r="A50" s="65" t="s">
        <v>3507</v>
      </c>
      <c r="B50" s="65" t="s">
        <v>3508</v>
      </c>
    </row>
    <row customHeight="1" ht="11.25">
      <c r="A51" s="65" t="s">
        <v>3509</v>
      </c>
      <c r="B51" s="65" t="s">
        <v>3510</v>
      </c>
    </row>
    <row customHeight="1" ht="11.25">
      <c r="A52" s="65" t="s">
        <v>3511</v>
      </c>
      <c r="B52" s="65" t="s">
        <v>3512</v>
      </c>
    </row>
    <row customHeight="1" ht="11.25">
      <c r="A53" s="65" t="s">
        <v>3513</v>
      </c>
      <c r="B53" s="65" t="s">
        <v>3514</v>
      </c>
    </row>
    <row customHeight="1" ht="11.25">
      <c r="A54" s="65" t="s">
        <v>3515</v>
      </c>
      <c r="B54" s="65" t="s">
        <v>3516</v>
      </c>
    </row>
    <row customHeight="1" ht="11.25">
      <c r="A55" s="65" t="s">
        <v>3517</v>
      </c>
      <c r="B55" s="65" t="s">
        <v>3518</v>
      </c>
    </row>
    <row customHeight="1" ht="11.25">
      <c r="A56" s="65" t="s">
        <v>3519</v>
      </c>
      <c r="B56" s="65" t="s">
        <v>3520</v>
      </c>
    </row>
    <row customHeight="1" ht="11.25">
      <c r="A57" s="65" t="s">
        <v>3521</v>
      </c>
      <c r="B57" s="65" t="s">
        <v>3522</v>
      </c>
    </row>
    <row customHeight="1" ht="11.25">
      <c r="A58" s="65" t="s">
        <v>3523</v>
      </c>
      <c r="B58" s="65" t="s">
        <v>3524</v>
      </c>
    </row>
    <row customHeight="1" ht="11.25">
      <c r="A59" s="65" t="s">
        <v>3525</v>
      </c>
      <c r="B59" s="65" t="s">
        <v>3526</v>
      </c>
    </row>
    <row customHeight="1" ht="11.25">
      <c r="A60" s="65" t="s">
        <v>3527</v>
      </c>
      <c r="B60" s="65" t="s">
        <v>3528</v>
      </c>
    </row>
    <row customHeight="1" ht="11.25">
      <c r="A61" s="65"/>
      <c r="B61" s="65" t="s">
        <v>3529</v>
      </c>
    </row>
    <row customHeight="1" ht="11.25">
      <c r="A62" s="65"/>
      <c r="B62" s="65" t="s">
        <v>3530</v>
      </c>
    </row>
    <row customHeight="1" ht="11.25">
      <c r="A63" s="65"/>
      <c r="B63" s="65" t="s">
        <v>3531</v>
      </c>
    </row>
    <row customHeight="1" ht="11.25">
      <c r="A64" s="65"/>
      <c r="B64" s="65" t="s">
        <v>3532</v>
      </c>
    </row>
    <row customHeight="1" ht="11.25">
      <c r="A65" s="65"/>
      <c r="B65" s="65" t="s">
        <v>3533</v>
      </c>
    </row>
    <row customHeight="1" ht="11.25">
      <c r="A66" s="65"/>
      <c r="B66" s="65" t="s">
        <v>3534</v>
      </c>
    </row>
    <row customHeight="1" ht="11.25">
      <c r="A67" s="65"/>
      <c r="B67" s="65" t="s">
        <v>3535</v>
      </c>
    </row>
    <row customHeight="1" ht="11.25">
      <c r="A68" s="65"/>
      <c r="B68" s="65" t="s">
        <v>3536</v>
      </c>
    </row>
    <row customHeight="1" ht="11.25">
      <c r="A69" s="65"/>
      <c r="B69" s="65" t="s">
        <v>3537</v>
      </c>
    </row>
    <row customHeight="1" ht="11.25">
      <c r="A70" s="65"/>
      <c r="B70" s="65" t="s">
        <v>3538</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BBD8A-07F4-AB36-2B5C-0DEFCED2E9F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3539</v>
      </c>
    </row>
    <row customHeight="1" ht="90">
      <c r="B2" s="95" t="s">
        <v>3540</v>
      </c>
    </row>
    <row customHeight="1" ht="67.5">
      <c r="B3" s="95" t="s">
        <v>3541</v>
      </c>
    </row>
    <row customHeight="1" ht="33.75">
      <c r="B4" s="95" t="s">
        <v>3542</v>
      </c>
    </row>
    <row customHeight="1" ht="11.25">
      <c r="B5" s="95" t="s">
        <v>3543</v>
      </c>
    </row>
    <row customHeight="1" ht="22.5">
      <c r="B6" s="95" t="s">
        <v>3544</v>
      </c>
    </row>
    <row customHeight="1" ht="22.5">
      <c r="B7" s="95" t="s">
        <v>3545</v>
      </c>
    </row>
    <row customHeight="1" ht="22.5">
      <c r="B8" s="95" t="s">
        <v>3546</v>
      </c>
    </row>
    <row customHeight="1" ht="22.5">
      <c r="B9" s="95" t="s">
        <v>3547</v>
      </c>
    </row>
    <row customHeight="1" ht="56.25">
      <c r="B10" s="95" t="s">
        <v>3548</v>
      </c>
    </row>
    <row customHeight="1" ht="12.75">
      <c r="B11" s="160" t="s">
        <v>3549</v>
      </c>
    </row>
    <row customHeight="1" ht="11.25">
      <c r="B12" s="94" t="s">
        <v>3550</v>
      </c>
    </row>
    <row customHeight="1" ht="22.5">
      <c r="B13" s="95" t="s">
        <v>3551</v>
      </c>
    </row>
    <row customHeight="1" ht="67.5">
      <c r="B14" s="95" t="s">
        <v>3552</v>
      </c>
    </row>
    <row customHeight="1" ht="22.5">
      <c r="B15" s="95" t="s">
        <v>3553</v>
      </c>
    </row>
    <row customHeight="1" ht="11.25">
      <c r="B16" s="94" t="s">
        <v>3554</v>
      </c>
      <c r="D16" s="101"/>
    </row>
    <row customHeight="1" ht="33.75">
      <c r="B17" s="95" t="s">
        <v>3555</v>
      </c>
    </row>
    <row customHeight="1" ht="33.75">
      <c r="B18" s="95" t="s">
        <v>3556</v>
      </c>
    </row>
    <row customHeight="1" ht="11.25">
      <c r="B19" s="95" t="s">
        <v>3557</v>
      </c>
    </row>
    <row customHeight="1" ht="33.75">
      <c r="B20" s="95" t="s">
        <v>3558</v>
      </c>
    </row>
    <row customHeight="1" ht="11.25">
      <c r="B21" s="94" t="s">
        <v>3559</v>
      </c>
    </row>
    <row customHeight="1" ht="11.25">
      <c r="B22" s="95" t="s">
        <v>3560</v>
      </c>
    </row>
    <row r="24" customHeight="1" ht="22.5">
      <c r="B24" s="162" t="s">
        <v>3561</v>
      </c>
    </row>
    <row r="26" customHeight="1" ht="11.25">
      <c r="B26" s="94" t="s">
        <v>3562</v>
      </c>
    </row>
    <row customHeight="1" ht="22.5">
      <c r="B27" s="161" t="s">
        <v>399</v>
      </c>
    </row>
    <row customHeight="1" ht="56.25">
      <c r="B28" s="161" t="s">
        <v>3563</v>
      </c>
    </row>
    <row customHeight="1" ht="11.25">
      <c r="B29" s="211" t="s">
        <v>3564</v>
      </c>
    </row>
    <row customHeight="1" ht="22.5">
      <c r="B30" s="161" t="s">
        <v>3565</v>
      </c>
    </row>
    <row r="32" customHeight="1" ht="11.25">
      <c r="A32" s="189"/>
      <c r="B32" s="190" t="s">
        <v>3566</v>
      </c>
    </row>
    <row customHeight="1" ht="14.25">
      <c r="A33" s="191">
        <v>1</v>
      </c>
      <c r="B33" s="192" t="s">
        <v>3567</v>
      </c>
    </row>
    <row customHeight="1" ht="14.25">
      <c r="A34" s="191">
        <v>2</v>
      </c>
      <c r="B34" s="192" t="s">
        <v>3568</v>
      </c>
    </row>
    <row customHeight="1" ht="11.25">
      <c r="B35" s="190" t="s">
        <v>3569</v>
      </c>
    </row>
    <row customHeight="1" ht="11.25">
      <c r="B36" s="192" t="s">
        <v>3570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6A6BC-7445-8AFB-F3DE-B183AF495EF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355</v>
      </c>
      <c r="I1" s="2218"/>
      <c r="V1" s="1608" t="s">
        <v>14</v>
      </c>
    </row>
    <row s="1636" customFormat="1" customHeight="1" ht="14.25" hidden="1">
      <c r="C2" s="1620"/>
      <c r="D2" s="2234" t="s">
        <v>108</v>
      </c>
      <c r="E2" s="2236"/>
      <c r="F2" s="1626"/>
      <c r="G2" s="1621" t="s">
        <v>108</v>
      </c>
      <c r="H2" s="1624"/>
      <c r="I2" s="1622"/>
      <c r="L2" s="1623"/>
      <c r="M2" s="1623"/>
      <c r="N2" s="1623"/>
      <c r="O2" s="1623" t="s">
        <v>385</v>
      </c>
      <c r="P2" s="1623"/>
      <c r="Q2" s="1623"/>
      <c r="R2" s="1625" t="s">
        <v>384</v>
      </c>
      <c r="S2" s="1625" t="s">
        <v>384</v>
      </c>
      <c r="T2" s="1623"/>
      <c r="U2" s="1623"/>
      <c r="V2" s="1619">
        <v>0</v>
      </c>
    </row>
    <row s="1636" customFormat="1" customHeight="1" ht="14.25" hidden="1">
      <c r="C3" s="1620"/>
      <c r="D3" s="2235"/>
      <c r="E3" s="2237"/>
      <c r="F3" s="406"/>
      <c r="G3" s="870"/>
      <c r="H3" s="870" t="s">
        <v>386</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359</v>
      </c>
      <c r="I5" s="703"/>
      <c r="J5" s="703"/>
      <c r="L5" s="1615"/>
      <c r="M5" s="1615"/>
      <c r="N5" s="1615"/>
      <c r="O5" s="1615"/>
      <c r="P5" s="1615"/>
      <c r="Q5" s="1615"/>
      <c r="R5" s="1615"/>
      <c r="S5" s="1615"/>
      <c r="T5" s="1615"/>
      <c r="U5" s="1615"/>
      <c r="V5" s="1614">
        <v>5</v>
      </c>
    </row>
    <row customHeight="1" ht="29.25">
      <c r="C6" s="1517"/>
      <c r="D6" s="2238" t="s">
        <v>387</v>
      </c>
      <c r="E6" s="2238"/>
      <c r="F6" s="2238"/>
      <c r="G6" s="2238"/>
      <c r="H6" s="2238"/>
      <c r="I6" s="2238"/>
      <c r="J6" s="492"/>
      <c r="K6" s="1616"/>
      <c r="V6" s="1608">
        <v>28</v>
      </c>
    </row>
    <row customHeight="1" ht="18">
      <c r="C7" s="1517"/>
      <c r="D7" s="2177" t="str">
        <f>IF(org=0,"Не определено",org)</f>
        <v>ООО "Ресурс"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303</v>
      </c>
      <c r="E10" s="2220"/>
      <c r="F10" s="2220"/>
      <c r="G10" s="2220"/>
      <c r="H10" s="2220"/>
      <c r="I10" s="2220"/>
      <c r="J10" s="2224" t="s">
        <v>304</v>
      </c>
      <c r="V10" s="1608">
        <v>14</v>
      </c>
    </row>
    <row customHeight="1" ht="27.299999999999997">
      <c r="C11" s="1517"/>
      <c r="D11" s="2128" t="s">
        <v>87</v>
      </c>
      <c r="E11" s="2224" t="s">
        <v>104</v>
      </c>
      <c r="F11" s="2193" t="s">
        <v>87</v>
      </c>
      <c r="G11" s="2194"/>
      <c r="H11" s="2176" t="s">
        <v>388</v>
      </c>
      <c r="I11" s="2176" t="s">
        <v>389</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379</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390</v>
      </c>
      <c r="K14" s="1608"/>
      <c r="R14" s="501" t="s">
        <v>384</v>
      </c>
      <c r="S14" s="501" t="s">
        <v>384</v>
      </c>
      <c r="V14" s="1608">
        <v>14</v>
      </c>
    </row>
    <row customHeight="1" ht="14.699999999999998">
      <c r="A15" s="1608"/>
      <c r="C15" s="1517"/>
      <c r="D15" s="2235"/>
      <c r="E15" s="2237"/>
      <c r="F15" s="406"/>
      <c r="G15" s="870"/>
      <c r="H15" s="870" t="s">
        <v>386</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